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iagrams/drawing1.xml" ContentType="application/vnd.ms-office.drawingml.diagram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7890" windowHeight="5970" tabRatio="851"/>
  </bookViews>
  <sheets>
    <sheet name="Presentación" sheetId="7" r:id="rId1"/>
    <sheet name="Migrantes en Estados Unidos" sheetId="6" r:id="rId2"/>
    <sheet name="Entidades2011" sheetId="23" r:id="rId3"/>
    <sheet name="Mexicanos en EU" sheetId="9" r:id="rId4"/>
    <sheet name="Flujo" sheetId="8" r:id="rId5"/>
    <sheet name="Mapa2011" sheetId="25" r:id="rId6"/>
  </sheets>
  <definedNames>
    <definedName name="_xlnm.Print_Area" localSheetId="1">'Migrantes en Estados Unidos'!$A$1:$O$24</definedName>
    <definedName name="_xlnm.Print_Titles" localSheetId="1">'Migrantes en Estados Unidos'!$A:$A,'Migrantes en Estados Unidos'!$1:$1</definedName>
  </definedNames>
  <calcPr calcId="125725"/>
</workbook>
</file>

<file path=xl/calcChain.xml><?xml version="1.0" encoding="utf-8"?>
<calcChain xmlns="http://schemas.openxmlformats.org/spreadsheetml/2006/main">
  <c r="T10" i="6"/>
  <c r="T19"/>
  <c r="T17"/>
  <c r="T13"/>
  <c r="T12"/>
  <c r="T11"/>
  <c r="T6"/>
  <c r="T4"/>
  <c r="C19" i="8"/>
  <c r="B19" s="1"/>
  <c r="H19" s="1"/>
  <c r="C5" i="23"/>
  <c r="C7"/>
  <c r="C11"/>
  <c r="C13"/>
  <c r="C14"/>
  <c r="C15"/>
  <c r="C16"/>
  <c r="C19"/>
  <c r="C21"/>
  <c r="C23"/>
  <c r="C25"/>
  <c r="C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26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25"/>
  <c r="BA23"/>
  <c r="AZ23"/>
  <c r="AY23"/>
  <c r="AX23"/>
  <c r="AW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B23"/>
  <c r="BA21"/>
  <c r="AZ21"/>
  <c r="AY21"/>
  <c r="AX21"/>
  <c r="AW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21"/>
  <c r="BA19"/>
  <c r="AZ19"/>
  <c r="AY19"/>
  <c r="AX19"/>
  <c r="AW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B19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B16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B15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B14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B13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11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7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B5"/>
  <c r="S19" i="6"/>
  <c r="S17"/>
  <c r="S13"/>
  <c r="S12"/>
  <c r="S11"/>
  <c r="S10"/>
  <c r="S6"/>
  <c r="S4"/>
  <c r="C18" i="8"/>
  <c r="B18" s="1"/>
  <c r="H18" s="1"/>
  <c r="C17"/>
  <c r="B17" s="1"/>
  <c r="H17" s="1"/>
  <c r="Q17" i="6"/>
  <c r="R17"/>
  <c r="F4"/>
  <c r="E4"/>
  <c r="D4"/>
  <c r="C4"/>
  <c r="F11"/>
  <c r="E11"/>
  <c r="D11"/>
  <c r="C11"/>
  <c r="R10"/>
  <c r="Q10"/>
  <c r="P10"/>
  <c r="O10"/>
  <c r="N10"/>
  <c r="M10"/>
  <c r="L10"/>
  <c r="K10"/>
  <c r="J10"/>
  <c r="I10"/>
  <c r="H10"/>
  <c r="G10"/>
  <c r="F10"/>
  <c r="E10"/>
  <c r="D10"/>
  <c r="Q12"/>
  <c r="Q11"/>
  <c r="R11"/>
  <c r="Q4"/>
  <c r="Q6"/>
  <c r="C16" i="8"/>
  <c r="B16" s="1"/>
  <c r="H16" s="1"/>
  <c r="R6" i="6"/>
  <c r="R12"/>
  <c r="R13"/>
  <c r="R4"/>
  <c r="O12"/>
  <c r="M12"/>
  <c r="L12"/>
  <c r="K12"/>
  <c r="J12"/>
  <c r="I12"/>
  <c r="H12"/>
  <c r="G12"/>
  <c r="F12"/>
  <c r="E12"/>
  <c r="D12"/>
  <c r="C12"/>
  <c r="M6"/>
  <c r="L6"/>
  <c r="K6"/>
  <c r="J6"/>
  <c r="I6"/>
  <c r="H6"/>
  <c r="G6"/>
  <c r="F6"/>
  <c r="E6"/>
  <c r="D6"/>
  <c r="C6"/>
  <c r="N12"/>
  <c r="O6"/>
  <c r="N6"/>
  <c r="O11"/>
  <c r="C15" i="8"/>
  <c r="B15" s="1"/>
  <c r="H15" s="1"/>
  <c r="C14"/>
  <c r="C13"/>
  <c r="B13"/>
  <c r="H13" s="1"/>
  <c r="D12"/>
  <c r="C12"/>
  <c r="C11"/>
  <c r="D10"/>
  <c r="C10" s="1"/>
  <c r="B10" s="1"/>
  <c r="H10" s="1"/>
  <c r="C9"/>
  <c r="B9"/>
  <c r="H9" s="1"/>
  <c r="D8"/>
  <c r="C8"/>
  <c r="C7"/>
  <c r="D6"/>
  <c r="C6" s="1"/>
  <c r="B6" s="1"/>
  <c r="H6" s="1"/>
  <c r="C5"/>
  <c r="B5"/>
  <c r="H5" s="1"/>
  <c r="D4"/>
  <c r="C4"/>
  <c r="C3"/>
  <c r="D2"/>
  <c r="C2" s="1"/>
  <c r="B2" s="1"/>
  <c r="H2" s="1"/>
  <c r="B3"/>
  <c r="H3" s="1"/>
  <c r="B4"/>
  <c r="H4" s="1"/>
  <c r="B7"/>
  <c r="H7" s="1"/>
  <c r="B8"/>
  <c r="H8" s="1"/>
  <c r="B11"/>
  <c r="H11" s="1"/>
  <c r="B12"/>
  <c r="H12" s="1"/>
  <c r="B14"/>
  <c r="H14" s="1"/>
  <c r="G4" i="6"/>
  <c r="H4"/>
  <c r="I4"/>
  <c r="J4"/>
  <c r="K4"/>
  <c r="L4"/>
  <c r="M4"/>
  <c r="N4"/>
  <c r="O4"/>
  <c r="G11"/>
  <c r="H11"/>
  <c r="I11"/>
  <c r="J11"/>
  <c r="K11"/>
  <c r="L11"/>
  <c r="M11"/>
  <c r="N11"/>
  <c r="M13"/>
  <c r="N13"/>
  <c r="O13"/>
</calcChain>
</file>

<file path=xl/sharedStrings.xml><?xml version="1.0" encoding="utf-8"?>
<sst xmlns="http://schemas.openxmlformats.org/spreadsheetml/2006/main" count="146" uniqueCount="126">
  <si>
    <t>Fuente:</t>
  </si>
  <si>
    <t>Total de habitantes en Estados Unidos</t>
  </si>
  <si>
    <t>Origen Hispano</t>
  </si>
  <si>
    <t>Origen Mexicano</t>
  </si>
  <si>
    <t>Origen Mexicano nacidos en Estados Unidos</t>
  </si>
  <si>
    <t>Origen Mexicano nacidos en México</t>
  </si>
  <si>
    <t>Habitantes en EU nacidos en México</t>
  </si>
  <si>
    <t>Habitantes en EU nacidos en Guanajuato *</t>
  </si>
  <si>
    <t>Residentes en EU nacidos en México que llegaron en los últimos cinco años **</t>
  </si>
  <si>
    <t>Residentes en EU nacidos en México con ciudadanía</t>
  </si>
  <si>
    <t>Residentes en EU con al menos uno de sus padres nacido en México; pero nacidos en EU (Segunda Generación).</t>
  </si>
  <si>
    <t>* Utiliza una tasa constante de representación de nacidos en</t>
  </si>
  <si>
    <t>Guanajuato con respecto a nacidos en México del 8.3%.</t>
  </si>
  <si>
    <t>CONAPO utiliza para 2003</t>
  </si>
  <si>
    <t>para 2000</t>
  </si>
  <si>
    <t>para 1990</t>
  </si>
  <si>
    <t>U.S. Bureau of the Census</t>
  </si>
  <si>
    <t>http://www.census.gov/</t>
  </si>
  <si>
    <t>U.S. Bureau of Labor Statistics</t>
  </si>
  <si>
    <t>http://www.bls.gov/bls/proghome.htm</t>
  </si>
  <si>
    <t>LIC. MARIO HERNÁNDEZ MORALES</t>
  </si>
  <si>
    <t>Año</t>
  </si>
  <si>
    <t>Coordinación de Investigación Aplicada</t>
  </si>
  <si>
    <t xml:space="preserve">Instituto de Planeación del Estado de Guanajuato </t>
  </si>
  <si>
    <t>Suma</t>
  </si>
  <si>
    <t>Años anteriores</t>
  </si>
  <si>
    <t>Indicadores de Migración Internacional</t>
  </si>
  <si>
    <t>Estimaciones utilizando la base de datos. Las estadísticas toman en cuenta las definiciones presentadas por el COLEF en el PEM, y presentadas por CONAPO. Siendo coincidentes en los primeros años con publicaciones de estas dos instituciones.</t>
  </si>
  <si>
    <t>La serie es útil para hacer una estimación de los flujos, pero la alternativa de la EMIF es mejor para este propósito.</t>
  </si>
  <si>
    <t>Residentes en EU nacidos en México que realizan alguna actividad económica remunerada</t>
  </si>
  <si>
    <t>Más información consultar:</t>
  </si>
  <si>
    <t>Tel. 01 (477) 2674000</t>
  </si>
  <si>
    <t>Ver cuadro histórico</t>
  </si>
  <si>
    <t>Estimaciones del IPLANEG en base en</t>
  </si>
  <si>
    <t>Tasa de crecimiento anual</t>
  </si>
  <si>
    <t>Porcentaje de representación</t>
  </si>
  <si>
    <t>Porcentaje de origen Mexicano</t>
  </si>
  <si>
    <t>California</t>
  </si>
  <si>
    <t>Texas</t>
  </si>
  <si>
    <t>Illinois</t>
  </si>
  <si>
    <t>Arizona</t>
  </si>
  <si>
    <t>Florida</t>
  </si>
  <si>
    <t>Colorado</t>
  </si>
  <si>
    <t>Nevada</t>
  </si>
  <si>
    <t>Población nacida en México residente en Estados Unidos</t>
  </si>
  <si>
    <t>Estimaciones del IPLANEG con base en</t>
  </si>
  <si>
    <t>http://www.conapo.gob.mx/index.php?option=com_content&amp;view=article&amp;id=323&amp;Itemid=251</t>
  </si>
  <si>
    <t>Nota:</t>
  </si>
  <si>
    <t>León, Guanajuato, México.</t>
  </si>
  <si>
    <t>El Curso de CPS impartido por Act. Selene Gaspar Olvera fue de mucha utilidad para consolidar los códigos.</t>
  </si>
  <si>
    <t>Indicador</t>
  </si>
  <si>
    <t>Estados Unidos</t>
  </si>
  <si>
    <t xml:space="preserve">Total de habitantes </t>
  </si>
  <si>
    <t>Nacidos en el extranjero, no ciudadano de Estados Unidos</t>
  </si>
  <si>
    <t>Residentes en EU nacidos en Guanajuato *</t>
  </si>
  <si>
    <t>Residentes en EU nacidos en México, no ciudadanos de ese país</t>
  </si>
  <si>
    <t>Notas:</t>
  </si>
  <si>
    <t>* Utiliza una tasa constante de representación de nacidos en Guanajuato con respecto a nacidos en México del 8.3%.</t>
  </si>
  <si>
    <t>Porcentaje de distribución estatal</t>
  </si>
  <si>
    <t>Utiliza la pregunta ¿Cuándo llegaste a los EE.UU. para establecerte? para la población nacida en México residente en Estados Unidos</t>
  </si>
  <si>
    <t>Similar a un indicador de inmigración reciente de mexicanos a Estados Unidos.</t>
  </si>
  <si>
    <t>Bureau of Census, Current Population Survey (CPS), marzo de 1994 a 2010.</t>
  </si>
  <si>
    <t>Nebraska</t>
  </si>
  <si>
    <t>Alabama</t>
  </si>
  <si>
    <t>Alaska</t>
  </si>
  <si>
    <t>Arkansas</t>
  </si>
  <si>
    <t>Connecticut</t>
  </si>
  <si>
    <t>Delaware</t>
  </si>
  <si>
    <t>District of Columbia</t>
  </si>
  <si>
    <t>Georgia</t>
  </si>
  <si>
    <t>Hawaii</t>
  </si>
  <si>
    <t>Idaho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</si>
  <si>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</si>
  <si>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</si>
  <si>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</si>
  <si>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</si>
  <si>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</si>
  <si>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</si>
  <si>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</si>
  <si>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</si>
  <si>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</si>
  <si>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</si>
  <si>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</si>
  <si>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</si>
  <si>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</si>
  <si>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</si>
  <si>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</si>
  <si>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</si>
  <si>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</si>
  <si>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</si>
  <si>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</si>
  <si>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</si>
  <si>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</si>
  <si>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</si>
  <si>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</si>
  <si>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</si>
  <si>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</si>
  <si>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</si>
  <si>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</si>
  <si>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</si>
  <si>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</si>
  <si>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</si>
  <si>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</si>
  <si>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</si>
  <si>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</si>
  <si>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</si>
  <si>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Elaboró: Instituto de Planeación del Estado de Guanajuato (IPLANEG).</t>
  </si>
  <si>
    <t>Coordinación de Inestigación Aplicada</t>
  </si>
  <si>
    <t>Resultados de la CPS 1994-2011</t>
  </si>
  <si>
    <t>Las bases de datos se prepararon en SPSS y llegan a 2.8 Gb de información.</t>
  </si>
  <si>
    <r>
      <t xml:space="preserve">Bureau of Census, </t>
    </r>
    <r>
      <rPr>
        <i/>
        <sz val="10"/>
        <rFont val="Arial"/>
        <family val="2"/>
      </rPr>
      <t>Current Population Survey</t>
    </r>
    <r>
      <rPr>
        <sz val="10"/>
        <rFont val="Arial"/>
        <family val="2"/>
      </rPr>
      <t xml:space="preserve"> (CPS), marzo de 1994 a 2011.</t>
    </r>
  </si>
  <si>
    <t>Coordinador de Sistema de Indicadores</t>
  </si>
  <si>
    <t>Reading Current Population Survey (CPS) Data with SAS, SPSS, or Stata</t>
  </si>
  <si>
    <t>http://www.nber.org/data/cps_progs.html</t>
  </si>
  <si>
    <t>Accesado el 27 de septiembre de 2011</t>
  </si>
  <si>
    <t>http://www.bls.census.gov/cps_ftp.html#cpsmarch</t>
  </si>
  <si>
    <t>Documentación técnica, archivo de microdatos y diccionario de datos.</t>
  </si>
  <si>
    <t>Principales indicadores de migración hacia Estados Unidos por entidad federativa, 2011</t>
  </si>
  <si>
    <t>Flujo anual</t>
  </si>
  <si>
    <t>Tasa por cada 10,000 habitantes</t>
  </si>
  <si>
    <t>Pob. Total de Estados Unidos</t>
  </si>
  <si>
    <t>FUENTE: Estimaciones del IPLANEG con base a la Bureau of Census, Current Population Survey (CPS), marzo de 2011.</t>
  </si>
  <si>
    <t>Magnitud de la migración permanente mexicana en Estados Unidos, 2011.</t>
  </si>
  <si>
    <t>** Entre 2006 y marzo de 2011.</t>
  </si>
  <si>
    <t>Estimaciones del IPLANEG en base en Bureau of Census, Current Population Survey (CPS), marzo de 2011.</t>
  </si>
  <si>
    <t>Fuentes: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</si>
</sst>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56"/>
      <name val="Arial"/>
      <family val="2"/>
    </font>
    <font>
      <sz val="8"/>
      <name val="Arial"/>
      <family val="2"/>
    </font>
    <font>
      <sz val="10"/>
      <name val="CG Omega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indexed="56"/>
      <name val="Arial"/>
      <family val="2"/>
    </font>
    <font>
      <b/>
      <sz val="15"/>
      <color theme="3"/>
      <name val="Calibri"/>
      <family val="2"/>
      <scheme val="minor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9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14" fillId="0" borderId="14" applyNumberFormat="0" applyFill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9" borderId="16" applyNumberFormat="0" applyFont="0" applyAlignment="0" applyProtection="0"/>
    <xf numFmtId="0" fontId="19" fillId="0" borderId="0" applyNumberFormat="0" applyFill="0" applyBorder="0" applyAlignment="0" applyProtection="0"/>
    <xf numFmtId="0" fontId="18" fillId="9" borderId="16" applyNumberFormat="0" applyFont="0" applyAlignment="0" applyProtection="0"/>
  </cellStyleXfs>
  <cellXfs count="173">
    <xf numFmtId="0" fontId="0" fillId="0" borderId="0" xfId="0"/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3" borderId="6" xfId="0" applyFill="1" applyBorder="1" applyAlignment="1">
      <alignment vertical="top" wrapText="1"/>
    </xf>
    <xf numFmtId="3" fontId="0" fillId="3" borderId="7" xfId="0" applyNumberFormat="1" applyFill="1" applyBorder="1" applyAlignment="1">
      <alignment horizontal="right" vertical="center" indent="1"/>
    </xf>
    <xf numFmtId="3" fontId="5" fillId="3" borderId="7" xfId="0" applyNumberFormat="1" applyFont="1" applyFill="1" applyBorder="1" applyAlignment="1">
      <alignment horizontal="right" vertical="center" indent="1"/>
    </xf>
    <xf numFmtId="3" fontId="0" fillId="3" borderId="8" xfId="0" applyNumberFormat="1" applyFill="1" applyBorder="1" applyAlignment="1">
      <alignment horizontal="right" vertical="center" indent="1"/>
    </xf>
    <xf numFmtId="165" fontId="5" fillId="3" borderId="7" xfId="2" applyNumberFormat="1" applyFill="1" applyBorder="1" applyAlignment="1">
      <alignment horizontal="right" vertical="center" indent="1"/>
    </xf>
    <xf numFmtId="3" fontId="0" fillId="4" borderId="7" xfId="0" applyNumberFormat="1" applyFill="1" applyBorder="1" applyAlignment="1">
      <alignment horizontal="right" vertical="center" indent="1"/>
    </xf>
    <xf numFmtId="3" fontId="5" fillId="4" borderId="7" xfId="0" applyNumberFormat="1" applyFont="1" applyFill="1" applyBorder="1" applyAlignment="1">
      <alignment horizontal="right" vertical="center" indent="1"/>
    </xf>
    <xf numFmtId="3" fontId="0" fillId="4" borderId="8" xfId="0" applyNumberFormat="1" applyFill="1" applyBorder="1" applyAlignment="1">
      <alignment horizontal="right" vertical="center" indent="1"/>
    </xf>
    <xf numFmtId="165" fontId="5" fillId="4" borderId="7" xfId="2" applyNumberFormat="1" applyFill="1" applyBorder="1" applyAlignment="1">
      <alignment horizontal="right" vertical="center" indent="1"/>
    </xf>
    <xf numFmtId="0" fontId="0" fillId="5" borderId="6" xfId="0" applyFill="1" applyBorder="1" applyAlignment="1">
      <alignment vertical="top" wrapText="1"/>
    </xf>
    <xf numFmtId="3" fontId="0" fillId="5" borderId="7" xfId="0" applyNumberFormat="1" applyFill="1" applyBorder="1" applyAlignment="1">
      <alignment horizontal="right" vertical="center" indent="1"/>
    </xf>
    <xf numFmtId="3" fontId="5" fillId="5" borderId="7" xfId="0" applyNumberFormat="1" applyFont="1" applyFill="1" applyBorder="1" applyAlignment="1">
      <alignment horizontal="right" vertical="center" indent="1"/>
    </xf>
    <xf numFmtId="3" fontId="0" fillId="5" borderId="8" xfId="0" applyNumberFormat="1" applyFill="1" applyBorder="1" applyAlignment="1">
      <alignment horizontal="right" vertical="center" indent="1"/>
    </xf>
    <xf numFmtId="0" fontId="0" fillId="6" borderId="9" xfId="0" applyFill="1" applyBorder="1" applyAlignment="1">
      <alignment vertical="top" wrapText="1"/>
    </xf>
    <xf numFmtId="3" fontId="0" fillId="6" borderId="10" xfId="0" applyNumberFormat="1" applyFill="1" applyBorder="1" applyAlignment="1">
      <alignment horizontal="right" vertical="center" indent="1"/>
    </xf>
    <xf numFmtId="3" fontId="5" fillId="6" borderId="10" xfId="0" applyNumberFormat="1" applyFont="1" applyFill="1" applyBorder="1" applyAlignment="1">
      <alignment horizontal="right" vertical="center" indent="1"/>
    </xf>
    <xf numFmtId="3" fontId="0" fillId="6" borderId="11" xfId="0" applyNumberFormat="1" applyFill="1" applyBorder="1" applyAlignment="1">
      <alignment horizontal="right" vertical="center" indent="1"/>
    </xf>
    <xf numFmtId="0" fontId="0" fillId="5" borderId="0" xfId="0" applyFill="1"/>
    <xf numFmtId="0" fontId="0" fillId="5" borderId="0" xfId="0" applyFill="1" applyAlignment="1"/>
    <xf numFmtId="0" fontId="0" fillId="5" borderId="0" xfId="0" applyFill="1" applyBorder="1" applyAlignment="1">
      <alignment vertical="top"/>
    </xf>
    <xf numFmtId="0" fontId="0" fillId="0" borderId="0" xfId="0" applyAlignment="1"/>
    <xf numFmtId="165" fontId="10" fillId="0" borderId="0" xfId="2" applyNumberFormat="1" applyFont="1"/>
    <xf numFmtId="165" fontId="5" fillId="0" borderId="0" xfId="2" applyNumberFormat="1"/>
    <xf numFmtId="17" fontId="0" fillId="0" borderId="0" xfId="0" applyNumberFormat="1"/>
    <xf numFmtId="165" fontId="5" fillId="3" borderId="8" xfId="2" applyNumberFormat="1" applyFill="1" applyBorder="1" applyAlignment="1">
      <alignment horizontal="right" vertical="center" indent="1"/>
    </xf>
    <xf numFmtId="165" fontId="5" fillId="4" borderId="8" xfId="2" applyNumberFormat="1" applyFill="1" applyBorder="1" applyAlignment="1">
      <alignment horizontal="right" vertical="center" indent="1"/>
    </xf>
    <xf numFmtId="0" fontId="0" fillId="7" borderId="6" xfId="0" applyFill="1" applyBorder="1" applyAlignment="1">
      <alignment vertical="top" wrapText="1"/>
    </xf>
    <xf numFmtId="3" fontId="0" fillId="7" borderId="7" xfId="0" applyNumberFormat="1" applyFill="1" applyBorder="1" applyAlignment="1">
      <alignment horizontal="right" vertical="center" indent="1"/>
    </xf>
    <xf numFmtId="3" fontId="5" fillId="7" borderId="7" xfId="0" applyNumberFormat="1" applyFont="1" applyFill="1" applyBorder="1" applyAlignment="1">
      <alignment horizontal="right" vertical="center" indent="1"/>
    </xf>
    <xf numFmtId="3" fontId="0" fillId="7" borderId="8" xfId="0" applyNumberFormat="1" applyFill="1" applyBorder="1" applyAlignment="1">
      <alignment horizontal="right" vertical="center" indent="1"/>
    </xf>
    <xf numFmtId="0" fontId="0" fillId="0" borderId="0" xfId="0" applyNumberFormat="1" applyAlignment="1">
      <alignment wrapText="1"/>
    </xf>
    <xf numFmtId="3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3" fontId="0" fillId="5" borderId="0" xfId="0" applyNumberFormat="1" applyFill="1" applyBorder="1" applyAlignment="1">
      <alignment horizontal="right" vertical="center" indent="1"/>
    </xf>
    <xf numFmtId="3" fontId="5" fillId="5" borderId="0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wrapText="1"/>
    </xf>
    <xf numFmtId="0" fontId="13" fillId="0" borderId="0" xfId="1" applyFont="1" applyAlignment="1" applyProtection="1">
      <alignment wrapText="1"/>
    </xf>
    <xf numFmtId="165" fontId="5" fillId="3" borderId="7" xfId="0" applyNumberFormat="1" applyFont="1" applyFill="1" applyBorder="1" applyAlignment="1">
      <alignment horizontal="right" vertical="center" indent="1"/>
    </xf>
    <xf numFmtId="165" fontId="0" fillId="3" borderId="7" xfId="0" applyNumberFormat="1" applyFill="1" applyBorder="1" applyAlignment="1">
      <alignment horizontal="right" vertical="center" indent="1"/>
    </xf>
    <xf numFmtId="165" fontId="0" fillId="3" borderId="8" xfId="0" applyNumberFormat="1" applyFill="1" applyBorder="1" applyAlignment="1">
      <alignment horizontal="right" vertical="center" indent="1"/>
    </xf>
    <xf numFmtId="165" fontId="0" fillId="4" borderId="7" xfId="0" applyNumberFormat="1" applyFill="1" applyBorder="1" applyAlignment="1">
      <alignment horizontal="right" vertical="center" indent="1"/>
    </xf>
    <xf numFmtId="165" fontId="0" fillId="7" borderId="8" xfId="0" applyNumberFormat="1" applyFill="1" applyBorder="1" applyAlignment="1">
      <alignment horizontal="right" vertical="center" indent="1"/>
    </xf>
    <xf numFmtId="165" fontId="0" fillId="7" borderId="7" xfId="0" applyNumberFormat="1" applyFill="1" applyBorder="1" applyAlignment="1">
      <alignment horizontal="right" vertical="center" indent="1"/>
    </xf>
    <xf numFmtId="0" fontId="0" fillId="5" borderId="13" xfId="0" applyFill="1" applyBorder="1" applyAlignment="1">
      <alignment vertical="top" wrapText="1"/>
    </xf>
    <xf numFmtId="0" fontId="7" fillId="0" borderId="0" xfId="0" applyFont="1"/>
    <xf numFmtId="0" fontId="11" fillId="0" borderId="0" xfId="0" applyFont="1" applyFill="1" applyBorder="1" applyAlignment="1"/>
    <xf numFmtId="3" fontId="11" fillId="0" borderId="0" xfId="0" applyNumberFormat="1" applyFont="1" applyFill="1" applyBorder="1" applyAlignment="1"/>
    <xf numFmtId="0" fontId="0" fillId="0" borderId="0" xfId="0" applyFill="1" applyBorder="1"/>
    <xf numFmtId="0" fontId="14" fillId="0" borderId="14" xfId="3"/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164" fontId="0" fillId="4" borderId="7" xfId="0" applyNumberFormat="1" applyFill="1" applyBorder="1" applyAlignment="1">
      <alignment horizontal="right" vertical="center" indent="1"/>
    </xf>
    <xf numFmtId="164" fontId="5" fillId="4" borderId="7" xfId="0" applyNumberFormat="1" applyFont="1" applyFill="1" applyBorder="1" applyAlignment="1">
      <alignment horizontal="right" vertical="center" indent="1"/>
    </xf>
    <xf numFmtId="164" fontId="0" fillId="4" borderId="8" xfId="0" applyNumberFormat="1" applyFill="1" applyBorder="1" applyAlignment="1">
      <alignment horizontal="right" vertical="center" indent="1"/>
    </xf>
    <xf numFmtId="165" fontId="0" fillId="3" borderId="7" xfId="2" applyNumberFormat="1" applyFont="1" applyFill="1" applyBorder="1" applyAlignment="1">
      <alignment horizontal="right" vertical="center" indent="1"/>
    </xf>
    <xf numFmtId="0" fontId="6" fillId="4" borderId="6" xfId="0" applyFont="1" applyFill="1" applyBorder="1" applyAlignment="1">
      <alignment vertical="top" wrapText="1"/>
    </xf>
    <xf numFmtId="3" fontId="0" fillId="8" borderId="0" xfId="0" applyNumberFormat="1" applyFill="1" applyBorder="1" applyAlignment="1">
      <alignment horizontal="right" vertical="center" indent="1"/>
    </xf>
    <xf numFmtId="3" fontId="0" fillId="8" borderId="0" xfId="0" quotePrefix="1" applyNumberFormat="1" applyFill="1" applyBorder="1" applyAlignment="1">
      <alignment horizontal="right" vertical="center" indent="1"/>
    </xf>
    <xf numFmtId="3" fontId="5" fillId="8" borderId="0" xfId="0" applyNumberFormat="1" applyFont="1" applyFill="1" applyBorder="1" applyAlignment="1">
      <alignment horizontal="right" vertical="center" indent="1"/>
    </xf>
    <xf numFmtId="3" fontId="0" fillId="8" borderId="12" xfId="0" applyNumberFormat="1" applyFill="1" applyBorder="1" applyAlignment="1">
      <alignment horizontal="right" vertical="center" indent="1"/>
    </xf>
    <xf numFmtId="0" fontId="7" fillId="0" borderId="0" xfId="1" applyFont="1" applyAlignment="1" applyProtection="1">
      <alignment wrapText="1"/>
    </xf>
    <xf numFmtId="165" fontId="0" fillId="5" borderId="0" xfId="2" applyNumberFormat="1" applyFont="1" applyFill="1" applyBorder="1" applyAlignment="1">
      <alignment horizontal="right" vertical="center" indent="1"/>
    </xf>
    <xf numFmtId="165" fontId="0" fillId="5" borderId="15" xfId="2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wrapText="1"/>
    </xf>
    <xf numFmtId="0" fontId="4" fillId="0" borderId="0" xfId="5"/>
    <xf numFmtId="0" fontId="6" fillId="2" borderId="17" xfId="5" applyFont="1" applyFill="1" applyBorder="1"/>
    <xf numFmtId="0" fontId="6" fillId="2" borderId="18" xfId="5" applyFont="1" applyFill="1" applyBorder="1" applyAlignment="1">
      <alignment horizontal="center" wrapText="1"/>
    </xf>
    <xf numFmtId="0" fontId="6" fillId="2" borderId="19" xfId="5" applyFont="1" applyFill="1" applyBorder="1" applyAlignment="1">
      <alignment horizontal="center" wrapText="1"/>
    </xf>
    <xf numFmtId="0" fontId="4" fillId="3" borderId="6" xfId="5" applyFill="1" applyBorder="1" applyAlignment="1">
      <alignment vertical="top" wrapText="1"/>
    </xf>
    <xf numFmtId="0" fontId="6" fillId="4" borderId="23" xfId="5" applyFont="1" applyFill="1" applyBorder="1" applyAlignment="1">
      <alignment vertical="top" wrapText="1"/>
    </xf>
    <xf numFmtId="0" fontId="5" fillId="4" borderId="13" xfId="5" applyFont="1" applyFill="1" applyBorder="1" applyAlignment="1">
      <alignment horizontal="left" vertical="top" wrapText="1" indent="2"/>
    </xf>
    <xf numFmtId="0" fontId="5" fillId="4" borderId="20" xfId="5" applyFont="1" applyFill="1" applyBorder="1" applyAlignment="1">
      <alignment horizontal="left" vertical="top" wrapText="1" indent="2"/>
    </xf>
    <xf numFmtId="0" fontId="4" fillId="7" borderId="23" xfId="5" applyFill="1" applyBorder="1" applyAlignment="1">
      <alignment vertical="top" wrapText="1"/>
    </xf>
    <xf numFmtId="0" fontId="4" fillId="7" borderId="20" xfId="5" applyFill="1" applyBorder="1" applyAlignment="1">
      <alignment vertical="top" wrapText="1"/>
    </xf>
    <xf numFmtId="0" fontId="4" fillId="6" borderId="13" xfId="5" applyFill="1" applyBorder="1" applyAlignment="1">
      <alignment vertical="top" wrapText="1"/>
    </xf>
    <xf numFmtId="0" fontId="4" fillId="6" borderId="13" xfId="5" applyFill="1" applyBorder="1" applyAlignment="1">
      <alignment horizontal="left" vertical="top" wrapText="1" indent="2"/>
    </xf>
    <xf numFmtId="165" fontId="17" fillId="6" borderId="12" xfId="6" applyNumberFormat="1" applyFont="1" applyFill="1" applyBorder="1" applyAlignment="1">
      <alignment horizontal="right" vertical="top" indent="1"/>
    </xf>
    <xf numFmtId="0" fontId="4" fillId="6" borderId="9" xfId="5" applyFill="1" applyBorder="1" applyAlignment="1">
      <alignment horizontal="left" vertical="top" wrapText="1" indent="2"/>
    </xf>
    <xf numFmtId="165" fontId="17" fillId="6" borderId="11" xfId="6" applyNumberFormat="1" applyFont="1" applyFill="1" applyBorder="1" applyAlignment="1">
      <alignment horizontal="right" vertical="top" indent="1"/>
    </xf>
    <xf numFmtId="0" fontId="4" fillId="0" borderId="0" xfId="5" applyFill="1"/>
    <xf numFmtId="0" fontId="4" fillId="0" borderId="0" xfId="5" applyAlignment="1"/>
    <xf numFmtId="0" fontId="5" fillId="0" borderId="0" xfId="5" applyFont="1" applyFill="1" applyBorder="1" applyAlignment="1">
      <alignment vertical="top" wrapText="1"/>
    </xf>
    <xf numFmtId="17" fontId="4" fillId="0" borderId="0" xfId="5" applyNumberFormat="1"/>
    <xf numFmtId="0" fontId="6" fillId="2" borderId="5" xfId="0" applyFont="1" applyFill="1" applyBorder="1" applyAlignment="1">
      <alignment horizontal="center"/>
    </xf>
    <xf numFmtId="0" fontId="5" fillId="0" borderId="0" xfId="0" applyFont="1"/>
    <xf numFmtId="0" fontId="5" fillId="5" borderId="0" xfId="0" applyFont="1" applyFill="1" applyAlignment="1"/>
    <xf numFmtId="0" fontId="5" fillId="8" borderId="13" xfId="0" applyFont="1" applyFill="1" applyBorder="1" applyAlignment="1">
      <alignment vertical="top" wrapText="1"/>
    </xf>
    <xf numFmtId="165" fontId="0" fillId="8" borderId="12" xfId="2" applyNumberFormat="1" applyFont="1" applyFill="1" applyBorder="1" applyAlignment="1">
      <alignment horizontal="right" vertical="center" indent="1"/>
    </xf>
    <xf numFmtId="0" fontId="6" fillId="2" borderId="27" xfId="0" applyFont="1" applyFill="1" applyBorder="1"/>
    <xf numFmtId="0" fontId="0" fillId="3" borderId="7" xfId="0" applyFill="1" applyBorder="1" applyAlignment="1">
      <alignment vertical="top" wrapText="1"/>
    </xf>
    <xf numFmtId="0" fontId="7" fillId="4" borderId="7" xfId="0" applyFont="1" applyFill="1" applyBorder="1" applyAlignment="1">
      <alignment vertical="top" wrapText="1"/>
    </xf>
    <xf numFmtId="0" fontId="0" fillId="7" borderId="7" xfId="0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5" fillId="8" borderId="0" xfId="0" applyFont="1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14" fillId="0" borderId="14" xfId="3" applyAlignment="1">
      <alignment horizontal="center"/>
    </xf>
    <xf numFmtId="0" fontId="14" fillId="0" borderId="14" xfId="3" applyAlignment="1">
      <alignment horizontal="left"/>
    </xf>
    <xf numFmtId="3" fontId="3" fillId="3" borderId="21" xfId="5" applyNumberFormat="1" applyFont="1" applyFill="1" applyBorder="1" applyAlignment="1">
      <alignment horizontal="right" vertical="top" indent="1"/>
    </xf>
    <xf numFmtId="3" fontId="3" fillId="3" borderId="22" xfId="5" applyNumberFormat="1" applyFont="1" applyFill="1" applyBorder="1" applyAlignment="1">
      <alignment horizontal="right" vertical="top" indent="1"/>
    </xf>
    <xf numFmtId="3" fontId="3" fillId="3" borderId="24" xfId="5" applyNumberFormat="1" applyFont="1" applyFill="1" applyBorder="1" applyAlignment="1">
      <alignment horizontal="right" vertical="top" indent="1"/>
    </xf>
    <xf numFmtId="3" fontId="3" fillId="3" borderId="15" xfId="5" applyNumberFormat="1" applyFont="1" applyFill="1" applyBorder="1" applyAlignment="1">
      <alignment horizontal="right" vertical="top" indent="1"/>
    </xf>
    <xf numFmtId="165" fontId="3" fillId="3" borderId="21" xfId="5" applyNumberFormat="1" applyFont="1" applyFill="1" applyBorder="1" applyAlignment="1">
      <alignment horizontal="right" vertical="top" indent="1"/>
    </xf>
    <xf numFmtId="165" fontId="3" fillId="3" borderId="22" xfId="5" applyNumberFormat="1" applyFont="1" applyFill="1" applyBorder="1" applyAlignment="1">
      <alignment horizontal="right" vertical="top" indent="1"/>
    </xf>
    <xf numFmtId="3" fontId="3" fillId="3" borderId="7" xfId="5" applyNumberFormat="1" applyFont="1" applyFill="1" applyBorder="1" applyAlignment="1">
      <alignment horizontal="right" vertical="top" indent="1"/>
    </xf>
    <xf numFmtId="3" fontId="3" fillId="3" borderId="8" xfId="5" applyNumberFormat="1" applyFont="1" applyFill="1" applyBorder="1" applyAlignment="1">
      <alignment horizontal="right" vertical="top" indent="1"/>
    </xf>
    <xf numFmtId="165" fontId="3" fillId="3" borderId="21" xfId="6" applyNumberFormat="1" applyFont="1" applyFill="1" applyBorder="1" applyAlignment="1">
      <alignment horizontal="right" vertical="top" indent="1"/>
    </xf>
    <xf numFmtId="165" fontId="3" fillId="3" borderId="22" xfId="6" applyNumberFormat="1" applyFont="1" applyFill="1" applyBorder="1" applyAlignment="1">
      <alignment horizontal="right" vertical="top" indent="1"/>
    </xf>
    <xf numFmtId="3" fontId="3" fillId="4" borderId="24" xfId="5" applyNumberFormat="1" applyFont="1" applyFill="1" applyBorder="1" applyAlignment="1">
      <alignment horizontal="right" vertical="top" indent="1"/>
    </xf>
    <xf numFmtId="3" fontId="3" fillId="4" borderId="15" xfId="5" applyNumberFormat="1" applyFont="1" applyFill="1" applyBorder="1" applyAlignment="1">
      <alignment horizontal="right" vertical="top" indent="1"/>
    </xf>
    <xf numFmtId="3" fontId="3" fillId="7" borderId="24" xfId="5" applyNumberFormat="1" applyFont="1" applyFill="1" applyBorder="1" applyAlignment="1">
      <alignment horizontal="right" vertical="top" indent="1"/>
    </xf>
    <xf numFmtId="3" fontId="3" fillId="7" borderId="15" xfId="5" applyNumberFormat="1" applyFont="1" applyFill="1" applyBorder="1" applyAlignment="1">
      <alignment horizontal="right" vertical="top" indent="1"/>
    </xf>
    <xf numFmtId="165" fontId="3" fillId="7" borderId="21" xfId="5" applyNumberFormat="1" applyFont="1" applyFill="1" applyBorder="1" applyAlignment="1">
      <alignment horizontal="right" vertical="top" indent="1"/>
    </xf>
    <xf numFmtId="165" fontId="3" fillId="7" borderId="22" xfId="5" applyNumberFormat="1" applyFont="1" applyFill="1" applyBorder="1" applyAlignment="1">
      <alignment horizontal="right" vertical="top" indent="1"/>
    </xf>
    <xf numFmtId="3" fontId="3" fillId="5" borderId="24" xfId="5" applyNumberFormat="1" applyFont="1" applyFill="1" applyBorder="1" applyAlignment="1">
      <alignment horizontal="right" vertical="top" indent="1"/>
    </xf>
    <xf numFmtId="3" fontId="3" fillId="5" borderId="15" xfId="5" applyNumberFormat="1" applyFont="1" applyFill="1" applyBorder="1" applyAlignment="1">
      <alignment horizontal="right" vertical="top" indent="1"/>
    </xf>
    <xf numFmtId="165" fontId="3" fillId="5" borderId="21" xfId="6" applyNumberFormat="1" applyFont="1" applyFill="1" applyBorder="1" applyAlignment="1">
      <alignment horizontal="right" vertical="top" indent="1"/>
    </xf>
    <xf numFmtId="165" fontId="3" fillId="5" borderId="22" xfId="6" applyNumberFormat="1" applyFont="1" applyFill="1" applyBorder="1" applyAlignment="1">
      <alignment horizontal="right" vertical="top" indent="1"/>
    </xf>
    <xf numFmtId="165" fontId="3" fillId="5" borderId="0" xfId="6" applyNumberFormat="1" applyFont="1" applyFill="1" applyBorder="1" applyAlignment="1">
      <alignment horizontal="right" vertical="top" indent="1"/>
    </xf>
    <xf numFmtId="165" fontId="3" fillId="5" borderId="12" xfId="6" applyNumberFormat="1" applyFont="1" applyFill="1" applyBorder="1" applyAlignment="1">
      <alignment horizontal="right" vertical="top" indent="1"/>
    </xf>
    <xf numFmtId="3" fontId="3" fillId="8" borderId="24" xfId="5" applyNumberFormat="1" applyFont="1" applyFill="1" applyBorder="1" applyAlignment="1">
      <alignment horizontal="right" vertical="top" indent="1"/>
    </xf>
    <xf numFmtId="3" fontId="3" fillId="8" borderId="15" xfId="5" applyNumberFormat="1" applyFont="1" applyFill="1" applyBorder="1" applyAlignment="1">
      <alignment horizontal="right" vertical="top" indent="1"/>
    </xf>
    <xf numFmtId="165" fontId="3" fillId="8" borderId="21" xfId="6" applyNumberFormat="1" applyFont="1" applyFill="1" applyBorder="1" applyAlignment="1">
      <alignment horizontal="right" vertical="top" indent="1"/>
    </xf>
    <xf numFmtId="165" fontId="3" fillId="8" borderId="22" xfId="6" applyNumberFormat="1" applyFont="1" applyFill="1" applyBorder="1" applyAlignment="1">
      <alignment horizontal="right" vertical="top" indent="1"/>
    </xf>
    <xf numFmtId="165" fontId="17" fillId="3" borderId="21" xfId="6" applyNumberFormat="1" applyFont="1" applyFill="1" applyBorder="1" applyAlignment="1">
      <alignment horizontal="right" vertical="top" indent="1"/>
    </xf>
    <xf numFmtId="165" fontId="17" fillId="3" borderId="22" xfId="6" applyNumberFormat="1" applyFont="1" applyFill="1" applyBorder="1" applyAlignment="1">
      <alignment horizontal="right" vertical="top" indent="1"/>
    </xf>
    <xf numFmtId="165" fontId="17" fillId="4" borderId="0" xfId="6" applyNumberFormat="1" applyFont="1" applyFill="1" applyBorder="1" applyAlignment="1">
      <alignment horizontal="right" vertical="top" indent="1"/>
    </xf>
    <xf numFmtId="165" fontId="17" fillId="4" borderId="12" xfId="6" applyNumberFormat="1" applyFont="1" applyFill="1" applyBorder="1" applyAlignment="1">
      <alignment horizontal="right" vertical="top" indent="1"/>
    </xf>
    <xf numFmtId="165" fontId="17" fillId="4" borderId="21" xfId="6" applyNumberFormat="1" applyFont="1" applyFill="1" applyBorder="1" applyAlignment="1">
      <alignment horizontal="right" vertical="top" indent="1"/>
    </xf>
    <xf numFmtId="165" fontId="17" fillId="4" borderId="22" xfId="6" applyNumberFormat="1" applyFont="1" applyFill="1" applyBorder="1" applyAlignment="1">
      <alignment horizontal="right" vertical="top" indent="1"/>
    </xf>
    <xf numFmtId="3" fontId="17" fillId="6" borderId="0" xfId="5" applyNumberFormat="1" applyFont="1" applyFill="1" applyBorder="1" applyAlignment="1">
      <alignment horizontal="right" vertical="top" indent="1"/>
    </xf>
    <xf numFmtId="165" fontId="17" fillId="6" borderId="0" xfId="6" applyNumberFormat="1" applyFont="1" applyFill="1" applyBorder="1" applyAlignment="1">
      <alignment horizontal="right" vertical="top" indent="1"/>
    </xf>
    <xf numFmtId="165" fontId="17" fillId="6" borderId="10" xfId="6" applyNumberFormat="1" applyFont="1" applyFill="1" applyBorder="1" applyAlignment="1">
      <alignment horizontal="right" vertical="top" indent="1"/>
    </xf>
    <xf numFmtId="3" fontId="17" fillId="6" borderId="12" xfId="5" applyNumberFormat="1" applyFont="1" applyFill="1" applyBorder="1" applyAlignment="1">
      <alignment horizontal="right" vertical="top" indent="1"/>
    </xf>
    <xf numFmtId="0" fontId="4" fillId="3" borderId="20" xfId="5" applyFill="1" applyBorder="1" applyAlignment="1">
      <alignment vertical="top" wrapText="1"/>
    </xf>
    <xf numFmtId="0" fontId="4" fillId="3" borderId="23" xfId="5" applyFill="1" applyBorder="1" applyAlignment="1">
      <alignment vertical="top" wrapText="1"/>
    </xf>
    <xf numFmtId="0" fontId="8" fillId="0" borderId="0" xfId="1" applyAlignment="1" applyProtection="1">
      <alignment wrapText="1"/>
    </xf>
    <xf numFmtId="0" fontId="8" fillId="0" borderId="0" xfId="1" applyAlignment="1" applyProtection="1"/>
    <xf numFmtId="165" fontId="0" fillId="8" borderId="0" xfId="2" applyNumberFormat="1" applyFont="1" applyFill="1" applyBorder="1" applyAlignment="1">
      <alignment horizontal="right" vertical="center" indent="1"/>
    </xf>
    <xf numFmtId="0" fontId="0" fillId="0" borderId="0" xfId="0" applyBorder="1"/>
    <xf numFmtId="3" fontId="0" fillId="0" borderId="0" xfId="0" applyNumberForma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1" fillId="10" borderId="28" xfId="0" applyFont="1" applyFill="1" applyBorder="1" applyAlignment="1">
      <alignment vertical="center" wrapText="1"/>
    </xf>
    <xf numFmtId="3" fontId="20" fillId="11" borderId="29" xfId="0" applyNumberFormat="1" applyFont="1" applyFill="1" applyBorder="1"/>
    <xf numFmtId="3" fontId="20" fillId="0" borderId="29" xfId="0" applyNumberFormat="1" applyFont="1" applyBorder="1"/>
    <xf numFmtId="164" fontId="20" fillId="11" borderId="29" xfId="0" applyNumberFormat="1" applyFont="1" applyFill="1" applyBorder="1" applyAlignment="1">
      <alignment horizontal="center"/>
    </xf>
    <xf numFmtId="164" fontId="20" fillId="0" borderId="29" xfId="0" applyNumberFormat="1" applyFont="1" applyBorder="1" applyAlignment="1">
      <alignment horizontal="center"/>
    </xf>
    <xf numFmtId="0" fontId="21" fillId="10" borderId="28" xfId="0" applyFont="1" applyFill="1" applyBorder="1" applyAlignment="1">
      <alignment horizontal="center" vertical="center" wrapText="1"/>
    </xf>
    <xf numFmtId="0" fontId="5" fillId="9" borderId="16" xfId="7" applyFont="1" applyAlignment="1">
      <alignment vertical="top" wrapText="1"/>
    </xf>
    <xf numFmtId="0" fontId="2" fillId="3" borderId="23" xfId="5" applyFont="1" applyFill="1" applyBorder="1" applyAlignment="1">
      <alignment vertical="top" wrapText="1"/>
    </xf>
    <xf numFmtId="0" fontId="4" fillId="3" borderId="20" xfId="5" applyFill="1" applyBorder="1" applyAlignment="1">
      <alignment vertical="top" wrapText="1"/>
    </xf>
    <xf numFmtId="0" fontId="2" fillId="5" borderId="23" xfId="5" applyFont="1" applyFill="1" applyBorder="1" applyAlignment="1">
      <alignment vertical="top" wrapText="1"/>
    </xf>
    <xf numFmtId="0" fontId="4" fillId="5" borderId="20" xfId="5" applyFill="1" applyBorder="1" applyAlignment="1">
      <alignment vertical="top" wrapText="1"/>
    </xf>
    <xf numFmtId="0" fontId="4" fillId="5" borderId="23" xfId="5" applyFill="1" applyBorder="1" applyAlignment="1">
      <alignment vertical="top" wrapText="1"/>
    </xf>
    <xf numFmtId="0" fontId="4" fillId="8" borderId="23" xfId="5" applyFill="1" applyBorder="1" applyAlignment="1">
      <alignment vertical="top" wrapText="1"/>
    </xf>
    <xf numFmtId="0" fontId="4" fillId="8" borderId="20" xfId="5" applyFill="1" applyBorder="1" applyAlignment="1">
      <alignment vertical="top" wrapText="1"/>
    </xf>
    <xf numFmtId="0" fontId="4" fillId="9" borderId="16" xfId="7" applyFont="1" applyAlignment="1">
      <alignment vertical="top"/>
    </xf>
    <xf numFmtId="0" fontId="5" fillId="9" borderId="16" xfId="7" applyFont="1" applyAlignment="1"/>
    <xf numFmtId="0" fontId="4" fillId="9" borderId="16" xfId="7" applyFont="1" applyAlignment="1">
      <alignment wrapText="1"/>
    </xf>
    <xf numFmtId="0" fontId="1" fillId="9" borderId="25" xfId="7" applyFont="1" applyBorder="1" applyAlignment="1"/>
    <xf numFmtId="0" fontId="4" fillId="9" borderId="26" xfId="7" applyFont="1" applyBorder="1" applyAlignment="1"/>
    <xf numFmtId="0" fontId="19" fillId="0" borderId="0" xfId="8" applyAlignment="1">
      <alignment horizontal="center" wrapText="1"/>
    </xf>
    <xf numFmtId="0" fontId="5" fillId="9" borderId="16" xfId="9" applyFont="1" applyAlignment="1">
      <alignment wrapText="1"/>
    </xf>
    <xf numFmtId="0" fontId="0" fillId="9" borderId="16" xfId="9" applyFont="1" applyAlignment="1">
      <alignment wrapText="1"/>
    </xf>
  </cellXfs>
  <cellStyles count="10">
    <cellStyle name="Hipervínculo" xfId="1" builtinId="8"/>
    <cellStyle name="Normal" xfId="0" builtinId="0"/>
    <cellStyle name="Normal 2" xfId="4"/>
    <cellStyle name="Normal 3" xfId="5"/>
    <cellStyle name="Notas" xfId="9" builtinId="10"/>
    <cellStyle name="Notas 2" xfId="7"/>
    <cellStyle name="Porcentual" xfId="2" builtinId="5"/>
    <cellStyle name="Porcentual 2" xfId="6"/>
    <cellStyle name="Título" xfId="8" builtinId="15"/>
    <cellStyle name="Título 1" xfId="3" builtinId="16"/>
  </cellStyles>
  <dxfs count="7"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border outline="0">
        <bottom style="thick">
          <color indexed="23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indent="0" relativeIndent="255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Población nacida en México residente en Estados Unidos por año de captación</a:t>
            </a:r>
          </a:p>
        </c:rich>
      </c:tx>
      <c:layout>
        <c:manualLayout>
          <c:xMode val="edge"/>
          <c:yMode val="edge"/>
          <c:x val="0.16309026302703394"/>
          <c:y val="1.77800713600018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74124639999399"/>
          <c:y val="0.12701501711020299"/>
          <c:w val="0.84978614974006039"/>
          <c:h val="0.71902771378678465"/>
        </c:manualLayout>
      </c:layout>
      <c:scatterChart>
        <c:scatterStyle val="smoothMarker"/>
        <c:ser>
          <c:idx val="0"/>
          <c:order val="0"/>
          <c:tx>
            <c:strRef>
              <c:f>'Mexicanos en EU'!$B$1</c:f>
              <c:strCache>
                <c:ptCount val="1"/>
                <c:pt idx="0">
                  <c:v>Habitantes en EU nacidos en México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'Mexicanos en EU'!$A$2:$A$19</c:f>
              <c:numCache>
                <c:formatCode>General</c:formatCod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numCache>
            </c:numRef>
          </c:xVal>
          <c:yVal>
            <c:numRef>
              <c:f>'Mexicanos en EU'!$B$2:$B$19</c:f>
              <c:numCache>
                <c:formatCode>#,##0</c:formatCode>
                <c:ptCount val="18"/>
                <c:pt idx="0">
                  <c:v>6485252.6900000162</c:v>
                </c:pt>
                <c:pt idx="1">
                  <c:v>6960894.9399999892</c:v>
                </c:pt>
                <c:pt idx="2">
                  <c:v>6894787.7999999803</c:v>
                </c:pt>
                <c:pt idx="3">
                  <c:v>7298244.2499999693</c:v>
                </c:pt>
                <c:pt idx="4">
                  <c:v>7382352.2999999821</c:v>
                </c:pt>
                <c:pt idx="5">
                  <c:v>7429126.5499999821</c:v>
                </c:pt>
                <c:pt idx="6">
                  <c:v>8072288.0800000001</c:v>
                </c:pt>
                <c:pt idx="7">
                  <c:v>8494016</c:v>
                </c:pt>
                <c:pt idx="8">
                  <c:v>9900414</c:v>
                </c:pt>
                <c:pt idx="9">
                  <c:v>10237189</c:v>
                </c:pt>
                <c:pt idx="10">
                  <c:v>10739692</c:v>
                </c:pt>
                <c:pt idx="11">
                  <c:v>11026774</c:v>
                </c:pt>
                <c:pt idx="12">
                  <c:v>11132120.800000001</c:v>
                </c:pt>
                <c:pt idx="13">
                  <c:v>11811731.77</c:v>
                </c:pt>
                <c:pt idx="14">
                  <c:v>11845293.67</c:v>
                </c:pt>
                <c:pt idx="15">
                  <c:v>11869486.75</c:v>
                </c:pt>
                <c:pt idx="16">
                  <c:v>11872688.85</c:v>
                </c:pt>
                <c:pt idx="17">
                  <c:v>11644423</c:v>
                </c:pt>
              </c:numCache>
            </c:numRef>
          </c:yVal>
          <c:smooth val="1"/>
        </c:ser>
        <c:axId val="169186816"/>
        <c:axId val="169188352"/>
      </c:scatterChart>
      <c:valAx>
        <c:axId val="169186816"/>
        <c:scaling>
          <c:orientation val="minMax"/>
          <c:max val="2011"/>
          <c:min val="1994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69188352"/>
        <c:crosses val="autoZero"/>
        <c:crossBetween val="midCat"/>
        <c:majorUnit val="1"/>
      </c:valAx>
      <c:valAx>
        <c:axId val="169188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69186816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1.001431489592667E-2"/>
                <c:y val="0.13053118496437024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Flujo anual estimado</a:t>
            </a:r>
            <a:br>
              <a:rPr lang="es-MX"/>
            </a:br>
            <a:r>
              <a:rPr lang="es-MX"/>
              <a:t>México a Estados Unidos</a:t>
            </a:r>
          </a:p>
        </c:rich>
      </c:tx>
      <c:layout>
        <c:manualLayout>
          <c:xMode val="edge"/>
          <c:yMode val="edge"/>
          <c:x val="0.40675910504929058"/>
          <c:y val="1.25223613595706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64723856364426"/>
          <c:y val="0.1217334739205123"/>
          <c:w val="0.85481982913796828"/>
          <c:h val="0.73502434765849212"/>
        </c:manualLayout>
      </c:layout>
      <c:scatterChart>
        <c:scatterStyle val="smoothMarker"/>
        <c:ser>
          <c:idx val="0"/>
          <c:order val="0"/>
          <c:tx>
            <c:strRef>
              <c:f>Flujo!$B$1</c:f>
              <c:strCache>
                <c:ptCount val="1"/>
                <c:pt idx="0">
                  <c:v>Flujo anual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Flujo!$A$2:$A$19</c:f>
              <c:numCache>
                <c:formatCode>General</c:formatCode>
                <c:ptCount val="1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</c:numCache>
            </c:numRef>
          </c:xVal>
          <c:yVal>
            <c:numRef>
              <c:f>Flujo!$B$2:$B$19</c:f>
              <c:numCache>
                <c:formatCode>#,##0</c:formatCode>
                <c:ptCount val="18"/>
                <c:pt idx="0">
                  <c:v>337796.16</c:v>
                </c:pt>
                <c:pt idx="1">
                  <c:v>332085.15428571432</c:v>
                </c:pt>
                <c:pt idx="2">
                  <c:v>308363.03999999998</c:v>
                </c:pt>
                <c:pt idx="3">
                  <c:v>297545.45333333331</c:v>
                </c:pt>
                <c:pt idx="4">
                  <c:v>294086.71999999997</c:v>
                </c:pt>
                <c:pt idx="5">
                  <c:v>288229.09333333332</c:v>
                </c:pt>
                <c:pt idx="6">
                  <c:v>354257.76</c:v>
                </c:pt>
                <c:pt idx="7">
                  <c:v>404343.88571428589</c:v>
                </c:pt>
                <c:pt idx="8">
                  <c:v>472895.68640000001</c:v>
                </c:pt>
                <c:pt idx="9">
                  <c:v>534095.42857142852</c:v>
                </c:pt>
                <c:pt idx="10">
                  <c:v>548921.43999999994</c:v>
                </c:pt>
                <c:pt idx="11">
                  <c:v>546659.39428571425</c:v>
                </c:pt>
                <c:pt idx="12">
                  <c:v>525788.35199999844</c:v>
                </c:pt>
                <c:pt idx="13">
                  <c:v>424291.71619047626</c:v>
                </c:pt>
                <c:pt idx="14">
                  <c:v>404718.75200000004</c:v>
                </c:pt>
                <c:pt idx="15">
                  <c:v>348062.85714285716</c:v>
                </c:pt>
                <c:pt idx="16">
                  <c:v>317214.71999999997</c:v>
                </c:pt>
                <c:pt idx="17">
                  <c:v>217015.42857142858</c:v>
                </c:pt>
              </c:numCache>
            </c:numRef>
          </c:yVal>
          <c:smooth val="1"/>
        </c:ser>
        <c:axId val="169794560"/>
        <c:axId val="169083648"/>
      </c:scatterChart>
      <c:valAx>
        <c:axId val="169794560"/>
        <c:scaling>
          <c:orientation val="minMax"/>
          <c:max val="2011"/>
          <c:min val="1994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69083648"/>
        <c:crosses val="autoZero"/>
        <c:crossBetween val="midCat"/>
        <c:majorUnit val="1"/>
      </c:valAx>
      <c:valAx>
        <c:axId val="169083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6979456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8.7609645738884641E-3"/>
                <c:y val="0.1073347603289402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255" r="0.75000000000000255" t="1" header="0" footer="0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4">
  <dgm:title val=""/>
  <dgm:desc val=""/>
  <dgm:catLst>
    <dgm:cat type="colorful" pri="104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/>
      <a:schemeClr val="accent5"/>
    </dgm:fillClrLst>
    <dgm:linClrLst>
      <a:schemeClr val="accent4"/>
      <a:schemeClr val="accent5"/>
    </dgm:linClrLst>
    <dgm:effectClrLst/>
    <dgm:txLinClrLst/>
    <dgm:txFillClrLst/>
    <dgm:txEffectClrLst/>
  </dgm:styleLbl>
  <dgm:styleLbl name="ln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alpha val="50000"/>
      </a:schemeClr>
      <a:schemeClr val="accent5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</a:schemeClr>
      <a:schemeClr val="accent5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4"/>
      <a:schemeClr val="accent5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151ACE8-4446-47AD-A1B8-F7FC6BE21768}" type="doc">
      <dgm:prSet loTypeId="urn:microsoft.com/office/officeart/2005/8/layout/chevron2" loCatId="list" qsTypeId="urn:microsoft.com/office/officeart/2005/8/quickstyle/simple1" qsCatId="simple" csTypeId="urn:microsoft.com/office/officeart/2005/8/colors/colorful4" csCatId="colorful" phldr="1"/>
      <dgm:spPr/>
      <dgm:t>
        <a:bodyPr/>
        <a:lstStyle/>
        <a:p>
          <a:endParaRPr lang="es-MX"/>
        </a:p>
      </dgm:t>
    </dgm:pt>
    <dgm:pt modelId="{72965452-AB89-450C-83CD-1F1B04E1DAA5}">
      <dgm:prSet phldrT="[Texto]"/>
      <dgm:spPr/>
      <dgm:t>
        <a:bodyPr/>
        <a:lstStyle/>
        <a:p>
          <a:r>
            <a:rPr lang="es-MX"/>
            <a:t>100%</a:t>
          </a:r>
        </a:p>
      </dgm:t>
    </dgm:pt>
    <dgm:pt modelId="{C6EC74BD-01C6-4E18-AB0A-8F9955F0400F}" type="parTrans" cxnId="{E002CCB3-7521-4607-AEA4-286E178C21BA}">
      <dgm:prSet/>
      <dgm:spPr/>
      <dgm:t>
        <a:bodyPr/>
        <a:lstStyle/>
        <a:p>
          <a:endParaRPr lang="es-MX"/>
        </a:p>
      </dgm:t>
    </dgm:pt>
    <dgm:pt modelId="{C906C6AF-DC34-40C0-9CE6-6C05CC377478}" type="sibTrans" cxnId="{E002CCB3-7521-4607-AEA4-286E178C21BA}">
      <dgm:prSet/>
      <dgm:spPr/>
      <dgm:t>
        <a:bodyPr/>
        <a:lstStyle/>
        <a:p>
          <a:endParaRPr lang="es-MX"/>
        </a:p>
      </dgm:t>
    </dgm:pt>
    <dgm:pt modelId="{EE2BAAEC-F7A4-4555-9BF5-A722DB69D509}">
      <dgm:prSet phldrT="[Texto]"/>
      <dgm:spPr>
        <a:noFill/>
      </dgm:spPr>
      <dgm:t>
        <a:bodyPr/>
        <a:lstStyle/>
        <a:p>
          <a:r>
            <a:rPr lang="es-MX"/>
            <a:t>Población total de EU: 306.1 millones</a:t>
          </a:r>
        </a:p>
      </dgm:t>
    </dgm:pt>
    <dgm:pt modelId="{46D88B62-1E87-48E1-932E-068579C738CD}" type="parTrans" cxnId="{3B54EE8F-FC20-491A-85E6-E19A3D27158C}">
      <dgm:prSet/>
      <dgm:spPr/>
      <dgm:t>
        <a:bodyPr/>
        <a:lstStyle/>
        <a:p>
          <a:endParaRPr lang="es-MX"/>
        </a:p>
      </dgm:t>
    </dgm:pt>
    <dgm:pt modelId="{CC128BB3-EBE7-496F-A4EB-847F59D510E0}" type="sibTrans" cxnId="{3B54EE8F-FC20-491A-85E6-E19A3D27158C}">
      <dgm:prSet/>
      <dgm:spPr/>
      <dgm:t>
        <a:bodyPr/>
        <a:lstStyle/>
        <a:p>
          <a:endParaRPr lang="es-MX"/>
        </a:p>
      </dgm:t>
    </dgm:pt>
    <dgm:pt modelId="{15FAAB5C-857D-4686-BB68-AA5157B98614}">
      <dgm:prSet phldrT="[Texto]"/>
      <dgm:spPr/>
      <dgm:t>
        <a:bodyPr/>
        <a:lstStyle/>
        <a:p>
          <a:r>
            <a:rPr lang="es-MX"/>
            <a:t>10.6%</a:t>
          </a:r>
        </a:p>
      </dgm:t>
    </dgm:pt>
    <dgm:pt modelId="{30BC321B-3355-4B49-A3A1-C569508EB3CA}" type="parTrans" cxnId="{F4FCDBB0-D230-4146-A406-8CEC66D43307}">
      <dgm:prSet/>
      <dgm:spPr/>
      <dgm:t>
        <a:bodyPr/>
        <a:lstStyle/>
        <a:p>
          <a:endParaRPr lang="es-MX"/>
        </a:p>
      </dgm:t>
    </dgm:pt>
    <dgm:pt modelId="{231C2CD1-F060-4F18-B865-490EB14AB625}" type="sibTrans" cxnId="{F4FCDBB0-D230-4146-A406-8CEC66D43307}">
      <dgm:prSet/>
      <dgm:spPr/>
      <dgm:t>
        <a:bodyPr/>
        <a:lstStyle/>
        <a:p>
          <a:endParaRPr lang="es-MX"/>
        </a:p>
      </dgm:t>
    </dgm:pt>
    <dgm:pt modelId="{A1C979FC-CA85-4DBF-9EA4-384EAF54204C}">
      <dgm:prSet phldrT="[Texto]"/>
      <dgm:spPr>
        <a:noFill/>
      </dgm:spPr>
      <dgm:t>
        <a:bodyPr/>
        <a:lstStyle/>
        <a:p>
          <a:r>
            <a:rPr lang="es-MX"/>
            <a:t>Población de origen mexicano que vive en EU: 32.5 millones</a:t>
          </a:r>
        </a:p>
      </dgm:t>
    </dgm:pt>
    <dgm:pt modelId="{AF35D2FD-8A22-49E4-9574-FF9AB8D338F5}" type="parTrans" cxnId="{A7226FF9-DDAE-42AA-80E9-182A577A7342}">
      <dgm:prSet/>
      <dgm:spPr/>
      <dgm:t>
        <a:bodyPr/>
        <a:lstStyle/>
        <a:p>
          <a:endParaRPr lang="es-MX"/>
        </a:p>
      </dgm:t>
    </dgm:pt>
    <dgm:pt modelId="{E53E6EDE-3E71-4E04-A7C0-D32087E6B6CF}" type="sibTrans" cxnId="{A7226FF9-DDAE-42AA-80E9-182A577A7342}">
      <dgm:prSet/>
      <dgm:spPr/>
      <dgm:t>
        <a:bodyPr/>
        <a:lstStyle/>
        <a:p>
          <a:endParaRPr lang="es-MX"/>
        </a:p>
      </dgm:t>
    </dgm:pt>
    <dgm:pt modelId="{6D37DA5B-970B-411B-BB95-B8CFB84A5441}">
      <dgm:prSet phldrT="[Texto]"/>
      <dgm:spPr/>
      <dgm:t>
        <a:bodyPr/>
        <a:lstStyle/>
        <a:p>
          <a:r>
            <a:rPr lang="es-MX"/>
            <a:t>35.8%</a:t>
          </a:r>
        </a:p>
      </dgm:t>
    </dgm:pt>
    <dgm:pt modelId="{FE47049D-AA0A-40AF-B868-F6CA6A24A3A1}" type="parTrans" cxnId="{5D81961D-3694-4424-ADE7-78C7673BD86D}">
      <dgm:prSet/>
      <dgm:spPr/>
      <dgm:t>
        <a:bodyPr/>
        <a:lstStyle/>
        <a:p>
          <a:endParaRPr lang="es-MX"/>
        </a:p>
      </dgm:t>
    </dgm:pt>
    <dgm:pt modelId="{9A95430C-786A-4A3A-9150-74646DE78A00}" type="sibTrans" cxnId="{5D81961D-3694-4424-ADE7-78C7673BD86D}">
      <dgm:prSet/>
      <dgm:spPr/>
      <dgm:t>
        <a:bodyPr/>
        <a:lstStyle/>
        <a:p>
          <a:endParaRPr lang="es-MX"/>
        </a:p>
      </dgm:t>
    </dgm:pt>
    <dgm:pt modelId="{60141284-3007-4359-BAFB-522A8AF971D4}">
      <dgm:prSet phldrT="[Texto]"/>
      <dgm:spPr>
        <a:noFill/>
      </dgm:spPr>
      <dgm:t>
        <a:bodyPr/>
        <a:lstStyle/>
        <a:p>
          <a:r>
            <a:rPr lang="es-MX"/>
            <a:t>Migrantes nacidos en México que viven en EU: 11.6 millones</a:t>
          </a:r>
        </a:p>
      </dgm:t>
    </dgm:pt>
    <dgm:pt modelId="{D5DFFB22-0592-428B-B54C-40D3201EBEBC}" type="parTrans" cxnId="{6CC03D0D-CCE6-4226-802A-938A9CA878AE}">
      <dgm:prSet/>
      <dgm:spPr/>
      <dgm:t>
        <a:bodyPr/>
        <a:lstStyle/>
        <a:p>
          <a:endParaRPr lang="es-MX"/>
        </a:p>
      </dgm:t>
    </dgm:pt>
    <dgm:pt modelId="{2CE336C1-1728-4579-B0AA-45F53C8D34D0}" type="sibTrans" cxnId="{6CC03D0D-CCE6-4226-802A-938A9CA878AE}">
      <dgm:prSet/>
      <dgm:spPr/>
      <dgm:t>
        <a:bodyPr/>
        <a:lstStyle/>
        <a:p>
          <a:endParaRPr lang="es-MX"/>
        </a:p>
      </dgm:t>
    </dgm:pt>
    <dgm:pt modelId="{261825DE-4617-4514-92F2-99EF4A5FD5E3}">
      <dgm:prSet phldrT="[Texto]"/>
      <dgm:spPr/>
      <dgm:t>
        <a:bodyPr/>
        <a:lstStyle/>
        <a:p>
          <a:r>
            <a:rPr lang="es-MX"/>
            <a:t>8.3%</a:t>
          </a:r>
        </a:p>
      </dgm:t>
    </dgm:pt>
    <dgm:pt modelId="{9DD94E58-45D3-49EE-8577-893EA5E508FE}" type="parTrans" cxnId="{C367E980-1F1F-410B-82A5-339B0C8D48B9}">
      <dgm:prSet/>
      <dgm:spPr/>
      <dgm:t>
        <a:bodyPr/>
        <a:lstStyle/>
        <a:p>
          <a:endParaRPr lang="es-MX"/>
        </a:p>
      </dgm:t>
    </dgm:pt>
    <dgm:pt modelId="{3D6BB0E8-F824-4DA7-85AA-C87F9C1EA1E8}" type="sibTrans" cxnId="{C367E980-1F1F-410B-82A5-339B0C8D48B9}">
      <dgm:prSet/>
      <dgm:spPr/>
      <dgm:t>
        <a:bodyPr/>
        <a:lstStyle/>
        <a:p>
          <a:endParaRPr lang="es-MX"/>
        </a:p>
      </dgm:t>
    </dgm:pt>
    <dgm:pt modelId="{AB9EF3DE-0A12-4F03-A6D5-22CC43FCB375}">
      <dgm:prSet phldrT="[Texto]"/>
      <dgm:spPr>
        <a:noFill/>
      </dgm:spPr>
      <dgm:t>
        <a:bodyPr/>
        <a:lstStyle/>
        <a:p>
          <a:r>
            <a:rPr lang="es-MX"/>
            <a:t>Migrantes nacidos en Guanajuato que viven en EU: 966.5 mil</a:t>
          </a:r>
        </a:p>
      </dgm:t>
    </dgm:pt>
    <dgm:pt modelId="{EFC5809D-39ED-4441-828D-09B0D2CAE803}" type="parTrans" cxnId="{122598B9-34BE-450F-8FCC-C51EEC81308E}">
      <dgm:prSet/>
      <dgm:spPr/>
      <dgm:t>
        <a:bodyPr/>
        <a:lstStyle/>
        <a:p>
          <a:endParaRPr lang="es-MX"/>
        </a:p>
      </dgm:t>
    </dgm:pt>
    <dgm:pt modelId="{9C89212E-2355-469C-960C-C040268B03D0}" type="sibTrans" cxnId="{122598B9-34BE-450F-8FCC-C51EEC81308E}">
      <dgm:prSet/>
      <dgm:spPr/>
      <dgm:t>
        <a:bodyPr/>
        <a:lstStyle/>
        <a:p>
          <a:endParaRPr lang="es-MX"/>
        </a:p>
      </dgm:t>
    </dgm:pt>
    <dgm:pt modelId="{EC1D3CF0-DB21-4DE5-98B2-5DB88DB24169}" type="pres">
      <dgm:prSet presAssocID="{D151ACE8-4446-47AD-A1B8-F7FC6BE21768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22D48022-4C65-4C4E-BB40-979DCD86F9D2}" type="pres">
      <dgm:prSet presAssocID="{72965452-AB89-450C-83CD-1F1B04E1DAA5}" presName="composite" presStyleCnt="0"/>
      <dgm:spPr/>
    </dgm:pt>
    <dgm:pt modelId="{DC314F87-B712-40CF-BBF7-0AC7342F3FFA}" type="pres">
      <dgm:prSet presAssocID="{72965452-AB89-450C-83CD-1F1B04E1DAA5}" presName="parentText" presStyleLbl="alignNode1" presStyleIdx="0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742A6534-D666-4D27-B1D6-B49DF2175882}" type="pres">
      <dgm:prSet presAssocID="{72965452-AB89-450C-83CD-1F1B04E1DAA5}" presName="descendantText" presStyleLbl="alignAcc1" presStyleIdx="0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3D018A32-D009-41FA-BDB6-B8F1218F98FD}" type="pres">
      <dgm:prSet presAssocID="{C906C6AF-DC34-40C0-9CE6-6C05CC377478}" presName="sp" presStyleCnt="0"/>
      <dgm:spPr/>
    </dgm:pt>
    <dgm:pt modelId="{A25C5ABF-CE17-4D73-A597-D927B340C0FB}" type="pres">
      <dgm:prSet presAssocID="{15FAAB5C-857D-4686-BB68-AA5157B98614}" presName="composite" presStyleCnt="0"/>
      <dgm:spPr/>
    </dgm:pt>
    <dgm:pt modelId="{36D86B6C-0046-4F48-9D6C-EB53C80FA653}" type="pres">
      <dgm:prSet presAssocID="{15FAAB5C-857D-4686-BB68-AA5157B98614}" presName="parentText" presStyleLbl="alignNode1" presStyleIdx="1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56AB3A7-B5C2-4CBA-9A9A-C597004754C1}" type="pres">
      <dgm:prSet presAssocID="{15FAAB5C-857D-4686-BB68-AA5157B98614}" presName="descendantText" presStyleLbl="alignAcc1" presStyleIdx="1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06413E93-0041-47E8-B614-D9A158BF9DCE}" type="pres">
      <dgm:prSet presAssocID="{231C2CD1-F060-4F18-B865-490EB14AB625}" presName="sp" presStyleCnt="0"/>
      <dgm:spPr/>
    </dgm:pt>
    <dgm:pt modelId="{FC196B5D-C9F4-4215-BBE3-D2662F30D857}" type="pres">
      <dgm:prSet presAssocID="{6D37DA5B-970B-411B-BB95-B8CFB84A5441}" presName="composite" presStyleCnt="0"/>
      <dgm:spPr/>
    </dgm:pt>
    <dgm:pt modelId="{B422CB0E-54A9-47C7-814F-D2C2B2FEEE32}" type="pres">
      <dgm:prSet presAssocID="{6D37DA5B-970B-411B-BB95-B8CFB84A5441}" presName="parentText" presStyleLbl="alignNode1" presStyleIdx="2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98C5CEAB-577F-4979-8AE6-6CBDD8A415A5}" type="pres">
      <dgm:prSet presAssocID="{6D37DA5B-970B-411B-BB95-B8CFB84A5441}" presName="descendantText" presStyleLbl="alignAcc1" presStyleIdx="2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2DD5C91A-1FF6-41DC-A8A9-170DFE894B3A}" type="pres">
      <dgm:prSet presAssocID="{9A95430C-786A-4A3A-9150-74646DE78A00}" presName="sp" presStyleCnt="0"/>
      <dgm:spPr/>
    </dgm:pt>
    <dgm:pt modelId="{4ABBCA1B-353F-4F31-A3B9-D055A1758286}" type="pres">
      <dgm:prSet presAssocID="{261825DE-4617-4514-92F2-99EF4A5FD5E3}" presName="composite" presStyleCnt="0"/>
      <dgm:spPr/>
    </dgm:pt>
    <dgm:pt modelId="{8E3DCB5C-57FC-4F6A-9139-C7004980E230}" type="pres">
      <dgm:prSet presAssocID="{261825DE-4617-4514-92F2-99EF4A5FD5E3}" presName="parentText" presStyleLbl="alignNode1" presStyleIdx="3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lang="es-MX"/>
        </a:p>
      </dgm:t>
    </dgm:pt>
    <dgm:pt modelId="{E0859456-CA7A-4D47-9A14-6ADC136387E5}" type="pres">
      <dgm:prSet presAssocID="{261825DE-4617-4514-92F2-99EF4A5FD5E3}" presName="descendantText" presStyleLbl="alignAcc1" presStyleIdx="3" presStyleCnt="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98BF2858-4549-4FD6-A43E-B24E78B5DE6A}" type="presOf" srcId="{60141284-3007-4359-BAFB-522A8AF971D4}" destId="{98C5CEAB-577F-4979-8AE6-6CBDD8A415A5}" srcOrd="0" destOrd="0" presId="urn:microsoft.com/office/officeart/2005/8/layout/chevron2"/>
    <dgm:cxn modelId="{5D81961D-3694-4424-ADE7-78C7673BD86D}" srcId="{D151ACE8-4446-47AD-A1B8-F7FC6BE21768}" destId="{6D37DA5B-970B-411B-BB95-B8CFB84A5441}" srcOrd="2" destOrd="0" parTransId="{FE47049D-AA0A-40AF-B868-F6CA6A24A3A1}" sibTransId="{9A95430C-786A-4A3A-9150-74646DE78A00}"/>
    <dgm:cxn modelId="{A7226FF9-DDAE-42AA-80E9-182A577A7342}" srcId="{15FAAB5C-857D-4686-BB68-AA5157B98614}" destId="{A1C979FC-CA85-4DBF-9EA4-384EAF54204C}" srcOrd="0" destOrd="0" parTransId="{AF35D2FD-8A22-49E4-9574-FF9AB8D338F5}" sibTransId="{E53E6EDE-3E71-4E04-A7C0-D32087E6B6CF}"/>
    <dgm:cxn modelId="{C367E980-1F1F-410B-82A5-339B0C8D48B9}" srcId="{D151ACE8-4446-47AD-A1B8-F7FC6BE21768}" destId="{261825DE-4617-4514-92F2-99EF4A5FD5E3}" srcOrd="3" destOrd="0" parTransId="{9DD94E58-45D3-49EE-8577-893EA5E508FE}" sibTransId="{3D6BB0E8-F824-4DA7-85AA-C87F9C1EA1E8}"/>
    <dgm:cxn modelId="{A4C50F83-697A-481F-B8C8-4E85F17B31BB}" type="presOf" srcId="{EE2BAAEC-F7A4-4555-9BF5-A722DB69D509}" destId="{742A6534-D666-4D27-B1D6-B49DF2175882}" srcOrd="0" destOrd="0" presId="urn:microsoft.com/office/officeart/2005/8/layout/chevron2"/>
    <dgm:cxn modelId="{E002CCB3-7521-4607-AEA4-286E178C21BA}" srcId="{D151ACE8-4446-47AD-A1B8-F7FC6BE21768}" destId="{72965452-AB89-450C-83CD-1F1B04E1DAA5}" srcOrd="0" destOrd="0" parTransId="{C6EC74BD-01C6-4E18-AB0A-8F9955F0400F}" sibTransId="{C906C6AF-DC34-40C0-9CE6-6C05CC377478}"/>
    <dgm:cxn modelId="{12B43D14-C219-448F-B7A4-0CDEBCF06B07}" type="presOf" srcId="{15FAAB5C-857D-4686-BB68-AA5157B98614}" destId="{36D86B6C-0046-4F48-9D6C-EB53C80FA653}" srcOrd="0" destOrd="0" presId="urn:microsoft.com/office/officeart/2005/8/layout/chevron2"/>
    <dgm:cxn modelId="{3B54EE8F-FC20-491A-85E6-E19A3D27158C}" srcId="{72965452-AB89-450C-83CD-1F1B04E1DAA5}" destId="{EE2BAAEC-F7A4-4555-9BF5-A722DB69D509}" srcOrd="0" destOrd="0" parTransId="{46D88B62-1E87-48E1-932E-068579C738CD}" sibTransId="{CC128BB3-EBE7-496F-A4EB-847F59D510E0}"/>
    <dgm:cxn modelId="{5EABF432-8670-4BC3-A327-0801DDB8F2CF}" type="presOf" srcId="{261825DE-4617-4514-92F2-99EF4A5FD5E3}" destId="{8E3DCB5C-57FC-4F6A-9139-C7004980E230}" srcOrd="0" destOrd="0" presId="urn:microsoft.com/office/officeart/2005/8/layout/chevron2"/>
    <dgm:cxn modelId="{F4FCDBB0-D230-4146-A406-8CEC66D43307}" srcId="{D151ACE8-4446-47AD-A1B8-F7FC6BE21768}" destId="{15FAAB5C-857D-4686-BB68-AA5157B98614}" srcOrd="1" destOrd="0" parTransId="{30BC321B-3355-4B49-A3A1-C569508EB3CA}" sibTransId="{231C2CD1-F060-4F18-B865-490EB14AB625}"/>
    <dgm:cxn modelId="{6CC03D0D-CCE6-4226-802A-938A9CA878AE}" srcId="{6D37DA5B-970B-411B-BB95-B8CFB84A5441}" destId="{60141284-3007-4359-BAFB-522A8AF971D4}" srcOrd="0" destOrd="0" parTransId="{D5DFFB22-0592-428B-B54C-40D3201EBEBC}" sibTransId="{2CE336C1-1728-4579-B0AA-45F53C8D34D0}"/>
    <dgm:cxn modelId="{2E24CF66-EF36-4EED-A312-1D36D65AA885}" type="presOf" srcId="{AB9EF3DE-0A12-4F03-A6D5-22CC43FCB375}" destId="{E0859456-CA7A-4D47-9A14-6ADC136387E5}" srcOrd="0" destOrd="0" presId="urn:microsoft.com/office/officeart/2005/8/layout/chevron2"/>
    <dgm:cxn modelId="{6AEE9E38-D8BD-4B34-A23E-C12257B540D3}" type="presOf" srcId="{D151ACE8-4446-47AD-A1B8-F7FC6BE21768}" destId="{EC1D3CF0-DB21-4DE5-98B2-5DB88DB24169}" srcOrd="0" destOrd="0" presId="urn:microsoft.com/office/officeart/2005/8/layout/chevron2"/>
    <dgm:cxn modelId="{07F06717-B2D5-41ED-9F64-B06AD84AEDF6}" type="presOf" srcId="{6D37DA5B-970B-411B-BB95-B8CFB84A5441}" destId="{B422CB0E-54A9-47C7-814F-D2C2B2FEEE32}" srcOrd="0" destOrd="0" presId="urn:microsoft.com/office/officeart/2005/8/layout/chevron2"/>
    <dgm:cxn modelId="{122598B9-34BE-450F-8FCC-C51EEC81308E}" srcId="{261825DE-4617-4514-92F2-99EF4A5FD5E3}" destId="{AB9EF3DE-0A12-4F03-A6D5-22CC43FCB375}" srcOrd="0" destOrd="0" parTransId="{EFC5809D-39ED-4441-828D-09B0D2CAE803}" sibTransId="{9C89212E-2355-469C-960C-C040268B03D0}"/>
    <dgm:cxn modelId="{76FAFBF1-7A87-4E98-90AF-6EAEB27038B5}" type="presOf" srcId="{72965452-AB89-450C-83CD-1F1B04E1DAA5}" destId="{DC314F87-B712-40CF-BBF7-0AC7342F3FFA}" srcOrd="0" destOrd="0" presId="urn:microsoft.com/office/officeart/2005/8/layout/chevron2"/>
    <dgm:cxn modelId="{66899076-ABB2-4B24-930A-622A9EDD8C5D}" type="presOf" srcId="{A1C979FC-CA85-4DBF-9EA4-384EAF54204C}" destId="{E56AB3A7-B5C2-4CBA-9A9A-C597004754C1}" srcOrd="0" destOrd="0" presId="urn:microsoft.com/office/officeart/2005/8/layout/chevron2"/>
    <dgm:cxn modelId="{F700DB65-C7F2-4D02-87EE-1420807334C1}" type="presParOf" srcId="{EC1D3CF0-DB21-4DE5-98B2-5DB88DB24169}" destId="{22D48022-4C65-4C4E-BB40-979DCD86F9D2}" srcOrd="0" destOrd="0" presId="urn:microsoft.com/office/officeart/2005/8/layout/chevron2"/>
    <dgm:cxn modelId="{8D727818-FD72-467A-B0D7-EBFC842F31F3}" type="presParOf" srcId="{22D48022-4C65-4C4E-BB40-979DCD86F9D2}" destId="{DC314F87-B712-40CF-BBF7-0AC7342F3FFA}" srcOrd="0" destOrd="0" presId="urn:microsoft.com/office/officeart/2005/8/layout/chevron2"/>
    <dgm:cxn modelId="{ADF4E876-6389-4C06-B675-21F2732AD8D0}" type="presParOf" srcId="{22D48022-4C65-4C4E-BB40-979DCD86F9D2}" destId="{742A6534-D666-4D27-B1D6-B49DF2175882}" srcOrd="1" destOrd="0" presId="urn:microsoft.com/office/officeart/2005/8/layout/chevron2"/>
    <dgm:cxn modelId="{5C0D0C0F-30CD-4401-B542-7DD36FC02EF5}" type="presParOf" srcId="{EC1D3CF0-DB21-4DE5-98B2-5DB88DB24169}" destId="{3D018A32-D009-41FA-BDB6-B8F1218F98FD}" srcOrd="1" destOrd="0" presId="urn:microsoft.com/office/officeart/2005/8/layout/chevron2"/>
    <dgm:cxn modelId="{2414B407-5A2E-45E1-95C0-18BC4882B2F1}" type="presParOf" srcId="{EC1D3CF0-DB21-4DE5-98B2-5DB88DB24169}" destId="{A25C5ABF-CE17-4D73-A597-D927B340C0FB}" srcOrd="2" destOrd="0" presId="urn:microsoft.com/office/officeart/2005/8/layout/chevron2"/>
    <dgm:cxn modelId="{64320B4C-433F-4545-9D15-DE8424449B80}" type="presParOf" srcId="{A25C5ABF-CE17-4D73-A597-D927B340C0FB}" destId="{36D86B6C-0046-4F48-9D6C-EB53C80FA653}" srcOrd="0" destOrd="0" presId="urn:microsoft.com/office/officeart/2005/8/layout/chevron2"/>
    <dgm:cxn modelId="{5E963E80-3BAF-4F5D-B2E7-D992A3FF565D}" type="presParOf" srcId="{A25C5ABF-CE17-4D73-A597-D927B340C0FB}" destId="{E56AB3A7-B5C2-4CBA-9A9A-C597004754C1}" srcOrd="1" destOrd="0" presId="urn:microsoft.com/office/officeart/2005/8/layout/chevron2"/>
    <dgm:cxn modelId="{C1C2CB64-9B84-45E0-99D2-FA14D768FE56}" type="presParOf" srcId="{EC1D3CF0-DB21-4DE5-98B2-5DB88DB24169}" destId="{06413E93-0041-47E8-B614-D9A158BF9DCE}" srcOrd="3" destOrd="0" presId="urn:microsoft.com/office/officeart/2005/8/layout/chevron2"/>
    <dgm:cxn modelId="{5023E34E-EA86-4799-B8E0-336FD0AA21B7}" type="presParOf" srcId="{EC1D3CF0-DB21-4DE5-98B2-5DB88DB24169}" destId="{FC196B5D-C9F4-4215-BBE3-D2662F30D857}" srcOrd="4" destOrd="0" presId="urn:microsoft.com/office/officeart/2005/8/layout/chevron2"/>
    <dgm:cxn modelId="{7E9070CA-F1BB-4038-8901-4070B1523A9C}" type="presParOf" srcId="{FC196B5D-C9F4-4215-BBE3-D2662F30D857}" destId="{B422CB0E-54A9-47C7-814F-D2C2B2FEEE32}" srcOrd="0" destOrd="0" presId="urn:microsoft.com/office/officeart/2005/8/layout/chevron2"/>
    <dgm:cxn modelId="{978DFB85-4D2E-42B5-A060-FE1FD333B8F3}" type="presParOf" srcId="{FC196B5D-C9F4-4215-BBE3-D2662F30D857}" destId="{98C5CEAB-577F-4979-8AE6-6CBDD8A415A5}" srcOrd="1" destOrd="0" presId="urn:microsoft.com/office/officeart/2005/8/layout/chevron2"/>
    <dgm:cxn modelId="{36D7F010-DB9A-4155-85A4-9076BECB4D52}" type="presParOf" srcId="{EC1D3CF0-DB21-4DE5-98B2-5DB88DB24169}" destId="{2DD5C91A-1FF6-41DC-A8A9-170DFE894B3A}" srcOrd="5" destOrd="0" presId="urn:microsoft.com/office/officeart/2005/8/layout/chevron2"/>
    <dgm:cxn modelId="{E80F938E-5515-49D6-A61B-3FAFC6370FC9}" type="presParOf" srcId="{EC1D3CF0-DB21-4DE5-98B2-5DB88DB24169}" destId="{4ABBCA1B-353F-4F31-A3B9-D055A1758286}" srcOrd="6" destOrd="0" presId="urn:microsoft.com/office/officeart/2005/8/layout/chevron2"/>
    <dgm:cxn modelId="{66D42879-7015-49F8-B0C6-6B2EF44A4E06}" type="presParOf" srcId="{4ABBCA1B-353F-4F31-A3B9-D055A1758286}" destId="{8E3DCB5C-57FC-4F6A-9139-C7004980E230}" srcOrd="0" destOrd="0" presId="urn:microsoft.com/office/officeart/2005/8/layout/chevron2"/>
    <dgm:cxn modelId="{CEAB606E-19E9-471A-8B95-2ECCA188AD64}" type="presParOf" srcId="{4ABBCA1B-353F-4F31-A3B9-D055A1758286}" destId="{E0859456-CA7A-4D47-9A14-6ADC136387E5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xmlns="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DC314F87-B712-40CF-BBF7-0AC7342F3FFA}">
      <dsp:nvSpPr>
        <dsp:cNvPr id="0" name=""/>
        <dsp:cNvSpPr/>
      </dsp:nvSpPr>
      <dsp:spPr>
        <a:xfrm rot="5400000">
          <a:off x="-157395" y="158796"/>
          <a:ext cx="1049305" cy="734514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2000" kern="1200"/>
            <a:t>100%</a:t>
          </a:r>
        </a:p>
      </dsp:txBody>
      <dsp:txXfrm rot="5400000">
        <a:off x="-157395" y="158796"/>
        <a:ext cx="1049305" cy="734514"/>
      </dsp:txXfrm>
    </dsp:sp>
    <dsp:sp modelId="{742A6534-D666-4D27-B1D6-B49DF2175882}">
      <dsp:nvSpPr>
        <dsp:cNvPr id="0" name=""/>
        <dsp:cNvSpPr/>
      </dsp:nvSpPr>
      <dsp:spPr>
        <a:xfrm rot="5400000">
          <a:off x="2651322" y="-1915407"/>
          <a:ext cx="682048" cy="4515665"/>
        </a:xfrm>
        <a:prstGeom prst="round2SameRect">
          <a:avLst/>
        </a:pr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49352" tIns="13335" rIns="13335" bIns="13335" numCol="1" spcCol="1270" anchor="ctr" anchorCtr="0">
          <a:noAutofit/>
        </a:bodyPr>
        <a:lstStyle/>
        <a:p>
          <a:pPr marL="228600" lvl="1" indent="-228600" algn="l" defTabSz="9334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MX" sz="2100" kern="1200"/>
            <a:t>Población total de EU: 306.1 millones</a:t>
          </a:r>
        </a:p>
      </dsp:txBody>
      <dsp:txXfrm rot="5400000">
        <a:off x="2651322" y="-1915407"/>
        <a:ext cx="682048" cy="4515665"/>
      </dsp:txXfrm>
    </dsp:sp>
    <dsp:sp modelId="{36D86B6C-0046-4F48-9D6C-EB53C80FA653}">
      <dsp:nvSpPr>
        <dsp:cNvPr id="0" name=""/>
        <dsp:cNvSpPr/>
      </dsp:nvSpPr>
      <dsp:spPr>
        <a:xfrm rot="5400000">
          <a:off x="-157395" y="1058227"/>
          <a:ext cx="1049305" cy="734514"/>
        </a:xfrm>
        <a:prstGeom prst="chevron">
          <a:avLst/>
        </a:prstGeom>
        <a:solidFill>
          <a:schemeClr val="accent4">
            <a:hueOff val="-1488257"/>
            <a:satOff val="8966"/>
            <a:lumOff val="719"/>
            <a:alphaOff val="0"/>
          </a:schemeClr>
        </a:solidFill>
        <a:ln w="25400" cap="flat" cmpd="sng" algn="ctr">
          <a:solidFill>
            <a:schemeClr val="accent4">
              <a:hueOff val="-1488257"/>
              <a:satOff val="8966"/>
              <a:lumOff val="719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2000" kern="1200"/>
            <a:t>10.6%</a:t>
          </a:r>
        </a:p>
      </dsp:txBody>
      <dsp:txXfrm rot="5400000">
        <a:off x="-157395" y="1058227"/>
        <a:ext cx="1049305" cy="734514"/>
      </dsp:txXfrm>
    </dsp:sp>
    <dsp:sp modelId="{E56AB3A7-B5C2-4CBA-9A9A-C597004754C1}">
      <dsp:nvSpPr>
        <dsp:cNvPr id="0" name=""/>
        <dsp:cNvSpPr/>
      </dsp:nvSpPr>
      <dsp:spPr>
        <a:xfrm rot="5400000">
          <a:off x="2651322" y="-1015977"/>
          <a:ext cx="682048" cy="4515665"/>
        </a:xfrm>
        <a:prstGeom prst="round2SameRect">
          <a:avLst/>
        </a:prstGeom>
        <a:noFill/>
        <a:ln w="25400" cap="flat" cmpd="sng" algn="ctr">
          <a:solidFill>
            <a:schemeClr val="accent4">
              <a:hueOff val="-1488257"/>
              <a:satOff val="8966"/>
              <a:lumOff val="719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49352" tIns="13335" rIns="13335" bIns="13335" numCol="1" spcCol="1270" anchor="ctr" anchorCtr="0">
          <a:noAutofit/>
        </a:bodyPr>
        <a:lstStyle/>
        <a:p>
          <a:pPr marL="228600" lvl="1" indent="-228600" algn="l" defTabSz="9334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MX" sz="2100" kern="1200"/>
            <a:t>Población de origen mexicano que vive en EU: 32.5 millones</a:t>
          </a:r>
        </a:p>
      </dsp:txBody>
      <dsp:txXfrm rot="5400000">
        <a:off x="2651322" y="-1015977"/>
        <a:ext cx="682048" cy="4515665"/>
      </dsp:txXfrm>
    </dsp:sp>
    <dsp:sp modelId="{B422CB0E-54A9-47C7-814F-D2C2B2FEEE32}">
      <dsp:nvSpPr>
        <dsp:cNvPr id="0" name=""/>
        <dsp:cNvSpPr/>
      </dsp:nvSpPr>
      <dsp:spPr>
        <a:xfrm rot="5400000">
          <a:off x="-157395" y="1957657"/>
          <a:ext cx="1049305" cy="734514"/>
        </a:xfrm>
        <a:prstGeom prst="chevron">
          <a:avLst/>
        </a:prstGeom>
        <a:solidFill>
          <a:schemeClr val="accent4">
            <a:hueOff val="-2976513"/>
            <a:satOff val="17933"/>
            <a:lumOff val="1437"/>
            <a:alphaOff val="0"/>
          </a:schemeClr>
        </a:solidFill>
        <a:ln w="25400" cap="flat" cmpd="sng" algn="ctr">
          <a:solidFill>
            <a:schemeClr val="accent4">
              <a:hueOff val="-2976513"/>
              <a:satOff val="17933"/>
              <a:lumOff val="1437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2000" kern="1200"/>
            <a:t>35.8%</a:t>
          </a:r>
        </a:p>
      </dsp:txBody>
      <dsp:txXfrm rot="5400000">
        <a:off x="-157395" y="1957657"/>
        <a:ext cx="1049305" cy="734514"/>
      </dsp:txXfrm>
    </dsp:sp>
    <dsp:sp modelId="{98C5CEAB-577F-4979-8AE6-6CBDD8A415A5}">
      <dsp:nvSpPr>
        <dsp:cNvPr id="0" name=""/>
        <dsp:cNvSpPr/>
      </dsp:nvSpPr>
      <dsp:spPr>
        <a:xfrm rot="5400000">
          <a:off x="2651322" y="-116546"/>
          <a:ext cx="682048" cy="4515665"/>
        </a:xfrm>
        <a:prstGeom prst="round2SameRect">
          <a:avLst/>
        </a:prstGeom>
        <a:noFill/>
        <a:ln w="25400" cap="flat" cmpd="sng" algn="ctr">
          <a:solidFill>
            <a:schemeClr val="accent4">
              <a:hueOff val="-2976513"/>
              <a:satOff val="17933"/>
              <a:lumOff val="1437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49352" tIns="13335" rIns="13335" bIns="13335" numCol="1" spcCol="1270" anchor="ctr" anchorCtr="0">
          <a:noAutofit/>
        </a:bodyPr>
        <a:lstStyle/>
        <a:p>
          <a:pPr marL="228600" lvl="1" indent="-228600" algn="l" defTabSz="9334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MX" sz="2100" kern="1200"/>
            <a:t>Migrantes nacidos en México que viven en EU: 11.6 millones</a:t>
          </a:r>
        </a:p>
      </dsp:txBody>
      <dsp:txXfrm rot="5400000">
        <a:off x="2651322" y="-116546"/>
        <a:ext cx="682048" cy="4515665"/>
      </dsp:txXfrm>
    </dsp:sp>
    <dsp:sp modelId="{8E3DCB5C-57FC-4F6A-9139-C7004980E230}">
      <dsp:nvSpPr>
        <dsp:cNvPr id="0" name=""/>
        <dsp:cNvSpPr/>
      </dsp:nvSpPr>
      <dsp:spPr>
        <a:xfrm rot="5400000">
          <a:off x="-157395" y="2857088"/>
          <a:ext cx="1049305" cy="734514"/>
        </a:xfrm>
        <a:prstGeom prst="chevron">
          <a:avLst/>
        </a:prstGeom>
        <a:solidFill>
          <a:schemeClr val="accent4">
            <a:hueOff val="-4464770"/>
            <a:satOff val="26899"/>
            <a:lumOff val="2156"/>
            <a:alphaOff val="0"/>
          </a:schemeClr>
        </a:solidFill>
        <a:ln w="25400" cap="flat" cmpd="sng" algn="ctr">
          <a:solidFill>
            <a:schemeClr val="accent4">
              <a:hueOff val="-4464770"/>
              <a:satOff val="26899"/>
              <a:lumOff val="2156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2000" kern="1200"/>
            <a:t>8.3%</a:t>
          </a:r>
        </a:p>
      </dsp:txBody>
      <dsp:txXfrm rot="5400000">
        <a:off x="-157395" y="2857088"/>
        <a:ext cx="1049305" cy="734514"/>
      </dsp:txXfrm>
    </dsp:sp>
    <dsp:sp modelId="{E0859456-CA7A-4D47-9A14-6ADC136387E5}">
      <dsp:nvSpPr>
        <dsp:cNvPr id="0" name=""/>
        <dsp:cNvSpPr/>
      </dsp:nvSpPr>
      <dsp:spPr>
        <a:xfrm rot="5400000">
          <a:off x="2651322" y="782884"/>
          <a:ext cx="682048" cy="4515665"/>
        </a:xfrm>
        <a:prstGeom prst="round2SameRect">
          <a:avLst/>
        </a:prstGeom>
        <a:noFill/>
        <a:ln w="25400" cap="flat" cmpd="sng" algn="ctr">
          <a:solidFill>
            <a:schemeClr val="accent4">
              <a:hueOff val="-4464770"/>
              <a:satOff val="26899"/>
              <a:lumOff val="2156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49352" tIns="13335" rIns="13335" bIns="13335" numCol="1" spcCol="1270" anchor="ctr" anchorCtr="0">
          <a:noAutofit/>
        </a:bodyPr>
        <a:lstStyle/>
        <a:p>
          <a:pPr marL="228600" lvl="1" indent="-228600" algn="l" defTabSz="9334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s-MX" sz="2100" kern="1200"/>
            <a:t>Migrantes nacidos en Guanajuato que viven en EU: 966.5 mil</a:t>
          </a:r>
        </a:p>
      </dsp:txBody>
      <dsp:txXfrm rot="5400000">
        <a:off x="2651322" y="782884"/>
        <a:ext cx="682048" cy="451566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838200</xdr:colOff>
      <xdr:row>4</xdr:row>
      <xdr:rowOff>57149</xdr:rowOff>
    </xdr:from>
    <xdr:to>
      <xdr:col>24</xdr:col>
      <xdr:colOff>285750</xdr:colOff>
      <xdr:row>8</xdr:row>
      <xdr:rowOff>247650</xdr:rowOff>
    </xdr:to>
    <xdr:sp macro="" textlink="">
      <xdr:nvSpPr>
        <xdr:cNvPr id="2" name="1 Llamada ovalada"/>
        <xdr:cNvSpPr/>
      </xdr:nvSpPr>
      <xdr:spPr>
        <a:xfrm>
          <a:off x="19516725" y="1333499"/>
          <a:ext cx="3352800" cy="1485901"/>
        </a:xfrm>
        <a:prstGeom prst="wedgeEllipseCallout">
          <a:avLst>
            <a:gd name="adj1" fmla="val -49321"/>
            <a:gd name="adj2" fmla="val 69036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600" b="1"/>
            <a:t>Es notable la disminución de mexicanos</a:t>
          </a:r>
          <a:r>
            <a:rPr lang="es-MX" sz="1600" b="1" baseline="0"/>
            <a:t> en Estados Unidos</a:t>
          </a:r>
          <a:endParaRPr lang="es-MX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0</xdr:row>
      <xdr:rowOff>99060</xdr:rowOff>
    </xdr:from>
    <xdr:to>
      <xdr:col>9</xdr:col>
      <xdr:colOff>510540</xdr:colOff>
      <xdr:row>23</xdr:row>
      <xdr:rowOff>7620</xdr:rowOff>
    </xdr:to>
    <xdr:graphicFrame macro="">
      <xdr:nvGraphicFramePr>
        <xdr:cNvPr id="409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</xdr:colOff>
      <xdr:row>0</xdr:row>
      <xdr:rowOff>17145</xdr:rowOff>
    </xdr:from>
    <xdr:to>
      <xdr:col>15</xdr:col>
      <xdr:colOff>666750</xdr:colOff>
      <xdr:row>20</xdr:row>
      <xdr:rowOff>133350</xdr:rowOff>
    </xdr:to>
    <xdr:graphicFrame macro="">
      <xdr:nvGraphicFramePr>
        <xdr:cNvPr id="2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571500</xdr:colOff>
      <xdr:row>0</xdr:row>
      <xdr:rowOff>523875</xdr:rowOff>
    </xdr:from>
    <xdr:to>
      <xdr:col>17</xdr:col>
      <xdr:colOff>685800</xdr:colOff>
      <xdr:row>9</xdr:row>
      <xdr:rowOff>152400</xdr:rowOff>
    </xdr:to>
    <xdr:sp macro="" textlink="">
      <xdr:nvSpPr>
        <xdr:cNvPr id="3" name="2 Llamada ovalada"/>
        <xdr:cNvSpPr/>
      </xdr:nvSpPr>
      <xdr:spPr>
        <a:xfrm>
          <a:off x="9191625" y="523875"/>
          <a:ext cx="1638300" cy="1457325"/>
        </a:xfrm>
        <a:prstGeom prst="wedgeEllipseCallout">
          <a:avLst>
            <a:gd name="adj1" fmla="val -49321"/>
            <a:gd name="adj2" fmla="val 69036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600" b="1"/>
            <a:t>Valor mínimo en 18  años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591092</xdr:colOff>
      <xdr:row>0</xdr:row>
      <xdr:rowOff>462639</xdr:rowOff>
    </xdr:from>
    <xdr:to>
      <xdr:col>8</xdr:col>
      <xdr:colOff>265055</xdr:colOff>
      <xdr:row>22</xdr:row>
      <xdr:rowOff>90195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  <a:lum bright="5000"/>
        </a:blip>
        <a:stretch>
          <a:fillRect/>
        </a:stretch>
      </xdr:blipFill>
      <xdr:spPr>
        <a:xfrm>
          <a:off x="591092" y="462639"/>
          <a:ext cx="5322288" cy="3561381"/>
        </a:xfrm>
        <a:prstGeom prst="rect">
          <a:avLst/>
        </a:prstGeom>
        <a:noFill/>
        <a:ln>
          <a:noFill/>
        </a:ln>
        <a:effectLst>
          <a:outerShdw blurRad="50800" dist="38100" dir="8100000" algn="tr" rotWithShape="0">
            <a:schemeClr val="tx2">
              <a:lumMod val="50000"/>
              <a:alpha val="40000"/>
            </a:schemeClr>
          </a:outerShdw>
        </a:effectLst>
        <a:scene3d>
          <a:camera prst="isometricOffAxis1Right"/>
          <a:lightRig rig="threePt" dir="t"/>
        </a:scene3d>
        <a:sp3d/>
      </xdr:spPr>
    </xdr:pic>
    <xdr:clientData/>
  </xdr:twoCellAnchor>
  <xdr:twoCellAnchor>
    <xdr:from>
      <xdr:col>0</xdr:col>
      <xdr:colOff>83820</xdr:colOff>
      <xdr:row>1</xdr:row>
      <xdr:rowOff>103416</xdr:rowOff>
    </xdr:from>
    <xdr:to>
      <xdr:col>6</xdr:col>
      <xdr:colOff>762000</xdr:colOff>
      <xdr:row>24</xdr:row>
      <xdr:rowOff>129540</xdr:rowOff>
    </xdr:to>
    <xdr:graphicFrame macro="">
      <xdr:nvGraphicFramePr>
        <xdr:cNvPr id="3" name="2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A1:B19" totalsRowShown="0" headerRowDxfId="6" dataDxfId="5" tableBorderDxfId="4">
  <autoFilter ref="A1:B19"/>
  <tableColumns count="2">
    <tableColumn id="1" name="Año" dataDxfId="3"/>
    <tableColumn id="2" name="Habitantes en EU nacidos en México" dataDxfId="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1:B19" totalsRowShown="0" headerRowDxfId="1">
  <autoFilter ref="A1:B19"/>
  <tableColumns count="2">
    <tableColumn id="1" name="Año"/>
    <tableColumn id="2" name="Flujo anual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5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nsus.gov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napo.gob.mx/index.php?option=com_content&amp;view=article&amp;id=323&amp;Itemid=251" TargetMode="External"/><Relationship Id="rId1" Type="http://schemas.openxmlformats.org/officeDocument/2006/relationships/hyperlink" Target="mailto:mhernanm@guanajuato.gob.mx?subject=cpsusa" TargetMode="External"/><Relationship Id="rId6" Type="http://schemas.openxmlformats.org/officeDocument/2006/relationships/hyperlink" Target="http://www.bls.census.gov/cps_ftp.html" TargetMode="External"/><Relationship Id="rId5" Type="http://schemas.openxmlformats.org/officeDocument/2006/relationships/hyperlink" Target="http://www.nber.org/data/cps_progs.html" TargetMode="External"/><Relationship Id="rId4" Type="http://schemas.openxmlformats.org/officeDocument/2006/relationships/hyperlink" Target="http://www.bls.gov/bls/proghome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showGridLines="0" tabSelected="1" workbookViewId="0">
      <selection activeCell="A2" sqref="A2"/>
    </sheetView>
  </sheetViews>
  <sheetFormatPr baseColWidth="10" defaultRowHeight="12.75"/>
  <cols>
    <col min="1" max="1" width="68.7109375" customWidth="1"/>
  </cols>
  <sheetData>
    <row r="1" spans="1:1" ht="20.25" thickBot="1">
      <c r="A1" s="54" t="s">
        <v>108</v>
      </c>
    </row>
    <row r="2" spans="1:1" ht="5.0999999999999996" customHeight="1" thickTop="1"/>
    <row r="3" spans="1:1" ht="51">
      <c r="A3" s="38" t="s">
        <v>27</v>
      </c>
    </row>
    <row r="4" spans="1:1" ht="5.0999999999999996" customHeight="1">
      <c r="A4" s="38"/>
    </row>
    <row r="5" spans="1:1" ht="25.5">
      <c r="A5" s="71" t="s">
        <v>49</v>
      </c>
    </row>
    <row r="6" spans="1:1" ht="5.0999999999999996" customHeight="1">
      <c r="A6" s="38"/>
    </row>
    <row r="7" spans="1:1">
      <c r="A7" s="71" t="s">
        <v>109</v>
      </c>
    </row>
    <row r="8" spans="1:1" ht="5.0999999999999996" customHeight="1">
      <c r="A8" s="38"/>
    </row>
    <row r="9" spans="1:1">
      <c r="A9" s="42" t="s">
        <v>32</v>
      </c>
    </row>
    <row r="10" spans="1:1">
      <c r="A10" s="42"/>
    </row>
    <row r="11" spans="1:1">
      <c r="A11" s="68" t="s">
        <v>125</v>
      </c>
    </row>
    <row r="12" spans="1:1">
      <c r="A12" s="92" t="s">
        <v>110</v>
      </c>
    </row>
    <row r="13" spans="1:1" ht="4.9000000000000004" customHeight="1">
      <c r="A13" s="35"/>
    </row>
    <row r="14" spans="1:1">
      <c r="A14" s="38" t="s">
        <v>16</v>
      </c>
    </row>
    <row r="15" spans="1:1">
      <c r="A15" s="42" t="s">
        <v>17</v>
      </c>
    </row>
    <row r="16" spans="1:1" ht="4.9000000000000004" customHeight="1">
      <c r="A16" s="41"/>
    </row>
    <row r="17" spans="1:1">
      <c r="A17" s="41" t="s">
        <v>18</v>
      </c>
    </row>
    <row r="18" spans="1:1">
      <c r="A18" s="42" t="s">
        <v>19</v>
      </c>
    </row>
    <row r="19" spans="1:1" ht="5.0999999999999996" customHeight="1">
      <c r="A19" s="42"/>
    </row>
    <row r="20" spans="1:1">
      <c r="A20" s="41" t="s">
        <v>112</v>
      </c>
    </row>
    <row r="21" spans="1:1">
      <c r="A21" s="144" t="s">
        <v>113</v>
      </c>
    </row>
    <row r="22" spans="1:1">
      <c r="A22" s="41" t="s">
        <v>114</v>
      </c>
    </row>
    <row r="23" spans="1:1" ht="5.0999999999999996" customHeight="1">
      <c r="A23" s="42"/>
    </row>
    <row r="24" spans="1:1">
      <c r="A24" s="41" t="s">
        <v>116</v>
      </c>
    </row>
    <row r="25" spans="1:1">
      <c r="A25" s="144" t="s">
        <v>115</v>
      </c>
    </row>
    <row r="26" spans="1:1">
      <c r="A26" s="41" t="s">
        <v>114</v>
      </c>
    </row>
    <row r="27" spans="1:1" ht="4.9000000000000004" customHeight="1">
      <c r="A27" s="41"/>
    </row>
    <row r="28" spans="1:1">
      <c r="A28" s="41" t="s">
        <v>30</v>
      </c>
    </row>
    <row r="29" spans="1:1">
      <c r="A29" s="145" t="s">
        <v>46</v>
      </c>
    </row>
    <row r="30" spans="1:1" ht="16.5" customHeight="1">
      <c r="A30" s="41"/>
    </row>
    <row r="31" spans="1:1">
      <c r="A31" s="42" t="s">
        <v>20</v>
      </c>
    </row>
    <row r="32" spans="1:1">
      <c r="A32" s="71" t="s">
        <v>111</v>
      </c>
    </row>
    <row r="33" spans="1:1" ht="4.9000000000000004" customHeight="1">
      <c r="A33" s="41"/>
    </row>
    <row r="34" spans="1:1">
      <c r="A34" s="41" t="s">
        <v>22</v>
      </c>
    </row>
    <row r="35" spans="1:1">
      <c r="A35" s="41" t="s">
        <v>23</v>
      </c>
    </row>
    <row r="36" spans="1:1" ht="4.9000000000000004" customHeight="1">
      <c r="A36" s="41"/>
    </row>
    <row r="37" spans="1:1">
      <c r="A37" s="41" t="s">
        <v>48</v>
      </c>
    </row>
    <row r="38" spans="1:1">
      <c r="A38" s="41" t="s">
        <v>31</v>
      </c>
    </row>
  </sheetData>
  <phoneticPr fontId="9" type="noConversion"/>
  <hyperlinks>
    <hyperlink ref="A31" r:id="rId1"/>
    <hyperlink ref="A9" location="'Migrantes en Estados Unidos'!A1" display="Ver cuadro histórico"/>
    <hyperlink ref="A29" r:id="rId2"/>
    <hyperlink ref="A15" r:id="rId3"/>
    <hyperlink ref="A18" r:id="rId4"/>
    <hyperlink ref="A21" r:id="rId5"/>
    <hyperlink ref="A25" r:id="rId6" location="cpsmarch"/>
  </hyperlinks>
  <pageMargins left="0.75" right="0.75" top="1" bottom="1" header="0" footer="0"/>
  <pageSetup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39997558519241921"/>
  </sheetPr>
  <dimension ref="A1:T50"/>
  <sheetViews>
    <sheetView showGridLines="0" zoomScaleNormal="100" workbookViewId="0">
      <pane xSplit="1" ySplit="1" topLeftCell="O2" activePane="bottomRight" state="frozen"/>
      <selection activeCell="A10" sqref="A10"/>
      <selection pane="topRight" activeCell="A10" sqref="A10"/>
      <selection pane="bottomLeft" activeCell="A10" sqref="A10"/>
      <selection pane="bottomRight" activeCell="O1" sqref="O1"/>
    </sheetView>
  </sheetViews>
  <sheetFormatPr baseColWidth="10" defaultRowHeight="12.75"/>
  <cols>
    <col min="1" max="1" width="39.28515625" customWidth="1"/>
    <col min="2" max="2" width="12.85546875" bestFit="1" customWidth="1"/>
    <col min="3" max="13" width="13.7109375" customWidth="1"/>
    <col min="14" max="20" width="12.85546875" bestFit="1" customWidth="1"/>
  </cols>
  <sheetData>
    <row r="1" spans="1:20" ht="24" customHeight="1" thickTop="1">
      <c r="A1" s="1" t="s">
        <v>26</v>
      </c>
      <c r="B1" s="96">
        <v>1990</v>
      </c>
      <c r="C1" s="2">
        <v>1994</v>
      </c>
      <c r="D1" s="3">
        <v>1995</v>
      </c>
      <c r="E1" s="3">
        <v>1996</v>
      </c>
      <c r="F1" s="3">
        <v>1997</v>
      </c>
      <c r="G1" s="3">
        <v>1998</v>
      </c>
      <c r="H1" s="3">
        <v>1999</v>
      </c>
      <c r="I1" s="3">
        <v>2000</v>
      </c>
      <c r="J1" s="3">
        <v>2001</v>
      </c>
      <c r="K1" s="3">
        <v>2002</v>
      </c>
      <c r="L1" s="3">
        <v>2003</v>
      </c>
      <c r="M1" s="3">
        <v>2004</v>
      </c>
      <c r="N1" s="4">
        <v>2005</v>
      </c>
      <c r="O1" s="4">
        <v>2006</v>
      </c>
      <c r="P1" s="4">
        <v>2007</v>
      </c>
      <c r="Q1" s="4">
        <v>2008</v>
      </c>
      <c r="R1" s="4">
        <v>2009</v>
      </c>
      <c r="S1" s="4">
        <v>2010</v>
      </c>
      <c r="T1" s="91">
        <v>2011</v>
      </c>
    </row>
    <row r="2" spans="1:20" ht="25.5" customHeight="1">
      <c r="A2" s="5" t="s">
        <v>1</v>
      </c>
      <c r="B2" s="6">
        <v>248709873</v>
      </c>
      <c r="C2" s="6">
        <v>259752595.16</v>
      </c>
      <c r="D2" s="6">
        <v>262104728.94999999</v>
      </c>
      <c r="E2" s="6">
        <v>264314164.11000001</v>
      </c>
      <c r="F2" s="6">
        <v>266792407.12</v>
      </c>
      <c r="G2" s="6">
        <v>269093735.74000001</v>
      </c>
      <c r="H2" s="6">
        <v>271742834.43000001</v>
      </c>
      <c r="I2" s="6">
        <v>274087002.23000002</v>
      </c>
      <c r="J2" s="6">
        <v>276540351.01999998</v>
      </c>
      <c r="K2" s="6">
        <v>282081971</v>
      </c>
      <c r="L2" s="6">
        <v>285933409.88999999</v>
      </c>
      <c r="M2" s="6">
        <v>288280464.95999998</v>
      </c>
      <c r="N2" s="7">
        <v>291155384.30000001</v>
      </c>
      <c r="O2" s="6">
        <v>293834357.95999998</v>
      </c>
      <c r="P2" s="6">
        <v>296824002.47000003</v>
      </c>
      <c r="Q2" s="6">
        <v>299105719.36000001</v>
      </c>
      <c r="R2" s="6">
        <v>301482827</v>
      </c>
      <c r="S2" s="6">
        <v>304279926.41000003</v>
      </c>
      <c r="T2" s="8">
        <v>306109661</v>
      </c>
    </row>
    <row r="3" spans="1:20" ht="25.5" customHeight="1">
      <c r="A3" s="5" t="s">
        <v>2</v>
      </c>
      <c r="B3" s="97"/>
      <c r="C3" s="6">
        <v>26645868.960000001</v>
      </c>
      <c r="D3" s="6">
        <v>27520681.899999999</v>
      </c>
      <c r="E3" s="6">
        <v>28437750.600000001</v>
      </c>
      <c r="F3" s="6">
        <v>29703455.82</v>
      </c>
      <c r="G3" s="6">
        <v>30773321.859999999</v>
      </c>
      <c r="H3" s="6">
        <v>31688859.739999998</v>
      </c>
      <c r="I3" s="6">
        <v>32803942.98</v>
      </c>
      <c r="J3" s="6">
        <v>33862011.07</v>
      </c>
      <c r="K3" s="6">
        <v>37437820.159999996</v>
      </c>
      <c r="L3" s="6">
        <v>39383557.159999996</v>
      </c>
      <c r="M3" s="6">
        <v>40424527.780000001</v>
      </c>
      <c r="N3" s="7">
        <v>41838753.659999996</v>
      </c>
      <c r="O3" s="6">
        <v>43167838.869999997</v>
      </c>
      <c r="P3" s="6">
        <v>44854130.859999999</v>
      </c>
      <c r="Q3" s="6">
        <v>46026233</v>
      </c>
      <c r="R3" s="6">
        <v>47485417</v>
      </c>
      <c r="S3" s="6">
        <v>48901365</v>
      </c>
      <c r="T3" s="8">
        <v>49971527</v>
      </c>
    </row>
    <row r="4" spans="1:20" ht="25.5" customHeight="1">
      <c r="A4" s="5"/>
      <c r="B4" s="97"/>
      <c r="C4" s="62">
        <f t="shared" ref="C4:F4" si="0">C3/C2</f>
        <v>0.10258172374981249</v>
      </c>
      <c r="D4" s="62">
        <f t="shared" si="0"/>
        <v>0.10499879956477222</v>
      </c>
      <c r="E4" s="62">
        <f t="shared" si="0"/>
        <v>0.10759071764373937</v>
      </c>
      <c r="F4" s="62">
        <f t="shared" si="0"/>
        <v>0.11133546168216003</v>
      </c>
      <c r="G4" s="9">
        <f t="shared" ref="G4:R4" si="1">G3/G2</f>
        <v>0.11435911644458854</v>
      </c>
      <c r="H4" s="9">
        <f t="shared" si="1"/>
        <v>0.11661341432045354</v>
      </c>
      <c r="I4" s="9">
        <f t="shared" si="1"/>
        <v>0.11968441667464619</v>
      </c>
      <c r="J4" s="9">
        <f t="shared" si="1"/>
        <v>0.12244871659814675</v>
      </c>
      <c r="K4" s="9">
        <f t="shared" si="1"/>
        <v>0.13271964892786428</v>
      </c>
      <c r="L4" s="9">
        <f t="shared" si="1"/>
        <v>0.13773681492887119</v>
      </c>
      <c r="M4" s="9">
        <f t="shared" si="1"/>
        <v>0.14022638608415267</v>
      </c>
      <c r="N4" s="9">
        <f t="shared" si="1"/>
        <v>0.14369905526765145</v>
      </c>
      <c r="O4" s="9">
        <f t="shared" si="1"/>
        <v>0.14691215543921002</v>
      </c>
      <c r="P4" s="9">
        <v>0.15111355714749988</v>
      </c>
      <c r="Q4" s="9">
        <f t="shared" si="1"/>
        <v>0.15387948147057456</v>
      </c>
      <c r="R4" s="9">
        <f t="shared" si="1"/>
        <v>0.15750620847137009</v>
      </c>
      <c r="S4" s="9">
        <f>S3/S2</f>
        <v>0.1607117681963291</v>
      </c>
      <c r="T4" s="29">
        <f>T3/T2</f>
        <v>0.16324714103028587</v>
      </c>
    </row>
    <row r="5" spans="1:20" ht="25.5" customHeight="1">
      <c r="A5" s="5" t="s">
        <v>3</v>
      </c>
      <c r="B5" s="97"/>
      <c r="C5" s="6">
        <v>17089862.039999999</v>
      </c>
      <c r="D5" s="6">
        <v>17982223.399999999</v>
      </c>
      <c r="E5" s="6">
        <v>18038797.539999999</v>
      </c>
      <c r="F5" s="6">
        <v>18795408.850000001</v>
      </c>
      <c r="G5" s="6">
        <v>19834011.16</v>
      </c>
      <c r="H5" s="6">
        <v>20652308.34</v>
      </c>
      <c r="I5" s="6">
        <v>21701128</v>
      </c>
      <c r="J5" s="6">
        <v>22625811.91</v>
      </c>
      <c r="K5" s="6">
        <v>25073951.670000002</v>
      </c>
      <c r="L5" s="6">
        <v>26294046.420000002</v>
      </c>
      <c r="M5" s="6">
        <v>26623147.449999999</v>
      </c>
      <c r="N5" s="7">
        <v>27616822.809999999</v>
      </c>
      <c r="O5" s="6">
        <v>28322904.32</v>
      </c>
      <c r="P5" s="6">
        <v>29145165.93</v>
      </c>
      <c r="Q5" s="6">
        <v>30271639</v>
      </c>
      <c r="R5" s="6">
        <v>31549878</v>
      </c>
      <c r="S5" s="6">
        <v>32071330</v>
      </c>
      <c r="T5" s="8">
        <v>32538944</v>
      </c>
    </row>
    <row r="6" spans="1:20" ht="25.5" customHeight="1">
      <c r="A6" s="5"/>
      <c r="B6" s="97"/>
      <c r="C6" s="44">
        <f t="shared" ref="C6:R6" si="2">C5/C$2</f>
        <v>6.5792844261952976E-2</v>
      </c>
      <c r="D6" s="44">
        <f t="shared" si="2"/>
        <v>6.8607016256583261E-2</v>
      </c>
      <c r="E6" s="44">
        <f t="shared" si="2"/>
        <v>6.8247562898266653E-2</v>
      </c>
      <c r="F6" s="44">
        <f t="shared" si="2"/>
        <v>7.0449564336911782E-2</v>
      </c>
      <c r="G6" s="44">
        <f t="shared" si="2"/>
        <v>7.3706699657861016E-2</v>
      </c>
      <c r="H6" s="44">
        <f t="shared" si="2"/>
        <v>7.599945876519501E-2</v>
      </c>
      <c r="I6" s="44">
        <f t="shared" si="2"/>
        <v>7.9176056593116023E-2</v>
      </c>
      <c r="J6" s="44">
        <f t="shared" si="2"/>
        <v>8.181739781028792E-2</v>
      </c>
      <c r="K6" s="44">
        <f t="shared" si="2"/>
        <v>8.8888884252726674E-2</v>
      </c>
      <c r="L6" s="44">
        <f t="shared" si="2"/>
        <v>9.1958636208743338E-2</v>
      </c>
      <c r="M6" s="44">
        <f t="shared" si="2"/>
        <v>9.2351548876869138E-2</v>
      </c>
      <c r="N6" s="43">
        <f t="shared" si="2"/>
        <v>9.485252308280942E-2</v>
      </c>
      <c r="O6" s="44">
        <f t="shared" si="2"/>
        <v>9.6390716581400027E-2</v>
      </c>
      <c r="P6" s="44">
        <v>9.8190057702445072E-2</v>
      </c>
      <c r="Q6" s="44">
        <f t="shared" si="2"/>
        <v>0.10120715533214336</v>
      </c>
      <c r="R6" s="44">
        <f t="shared" si="2"/>
        <v>0.10464900543074714</v>
      </c>
      <c r="S6" s="44">
        <f t="shared" ref="S6:T6" si="3">S5/S$2</f>
        <v>0.10540074193650781</v>
      </c>
      <c r="T6" s="45">
        <f t="shared" si="3"/>
        <v>0.10629832424661696</v>
      </c>
    </row>
    <row r="7" spans="1:20" ht="25.5" customHeight="1">
      <c r="A7" s="5" t="s">
        <v>4</v>
      </c>
      <c r="B7" s="97"/>
      <c r="C7" s="6">
        <v>10654075.58</v>
      </c>
      <c r="D7" s="6">
        <v>11030299.57</v>
      </c>
      <c r="E7" s="6">
        <v>11165017.57</v>
      </c>
      <c r="F7" s="6">
        <v>11583534.99</v>
      </c>
      <c r="G7" s="6">
        <v>12466439.710000001</v>
      </c>
      <c r="H7" s="6">
        <v>13090113.630000001</v>
      </c>
      <c r="I7" s="6">
        <v>13361748.4</v>
      </c>
      <c r="J7" s="6">
        <v>13769258.68</v>
      </c>
      <c r="K7" s="6">
        <v>14910217.75</v>
      </c>
      <c r="L7" s="6">
        <v>15649331.09</v>
      </c>
      <c r="M7" s="6">
        <v>15634314.85</v>
      </c>
      <c r="N7" s="7">
        <v>16397570.359999999</v>
      </c>
      <c r="O7" s="6">
        <v>17091777.379999999</v>
      </c>
      <c r="P7" s="6">
        <v>17326639.82</v>
      </c>
      <c r="Q7" s="6">
        <v>18534176</v>
      </c>
      <c r="R7" s="6">
        <v>19842124</v>
      </c>
      <c r="S7" s="6">
        <v>20454436</v>
      </c>
      <c r="T7" s="8">
        <v>21158783</v>
      </c>
    </row>
    <row r="8" spans="1:20" ht="25.5" customHeight="1">
      <c r="A8" s="5" t="s">
        <v>5</v>
      </c>
      <c r="B8" s="97"/>
      <c r="C8" s="6">
        <v>6243297.3899999997</v>
      </c>
      <c r="D8" s="6">
        <v>6791848.6600000001</v>
      </c>
      <c r="E8" s="6">
        <v>6740338.1100000003</v>
      </c>
      <c r="F8" s="6">
        <v>7102907.0800000001</v>
      </c>
      <c r="G8" s="6">
        <v>7178718.2300000004</v>
      </c>
      <c r="H8" s="6">
        <v>7238858.1900000004</v>
      </c>
      <c r="I8" s="6">
        <v>7879671.79</v>
      </c>
      <c r="J8" s="6">
        <v>8320123.6299999999</v>
      </c>
      <c r="K8" s="6">
        <v>9670627.2699999996</v>
      </c>
      <c r="L8" s="6">
        <v>10017090.6</v>
      </c>
      <c r="M8" s="6">
        <v>10508757.060000001</v>
      </c>
      <c r="N8" s="7">
        <v>10775076.859999999</v>
      </c>
      <c r="O8" s="6">
        <v>10808632.539999999</v>
      </c>
      <c r="P8" s="6">
        <v>11488907.41</v>
      </c>
      <c r="Q8" s="6">
        <v>11537591</v>
      </c>
      <c r="R8" s="6">
        <v>11519189</v>
      </c>
      <c r="S8" s="6">
        <v>11442577</v>
      </c>
      <c r="T8" s="8">
        <v>11200031</v>
      </c>
    </row>
    <row r="9" spans="1:20" ht="25.5" customHeight="1">
      <c r="A9" s="63" t="s">
        <v>44</v>
      </c>
      <c r="B9" s="10">
        <v>5413082</v>
      </c>
      <c r="C9" s="10">
        <v>6485252.6900000162</v>
      </c>
      <c r="D9" s="10">
        <v>6960894.9399999892</v>
      </c>
      <c r="E9" s="10">
        <v>6894787.7999999803</v>
      </c>
      <c r="F9" s="10">
        <v>7298244.2499999693</v>
      </c>
      <c r="G9" s="10">
        <v>7382352.2999999821</v>
      </c>
      <c r="H9" s="10">
        <v>7429126.5499999821</v>
      </c>
      <c r="I9" s="10">
        <v>8072288.0800000001</v>
      </c>
      <c r="J9" s="10">
        <v>8494016</v>
      </c>
      <c r="K9" s="10">
        <v>9900414</v>
      </c>
      <c r="L9" s="10">
        <v>10237189</v>
      </c>
      <c r="M9" s="10">
        <v>10739692</v>
      </c>
      <c r="N9" s="11">
        <v>11026774</v>
      </c>
      <c r="O9" s="10">
        <v>11132120.800000001</v>
      </c>
      <c r="P9" s="10">
        <v>11811731.77</v>
      </c>
      <c r="Q9" s="10">
        <v>11845293.67</v>
      </c>
      <c r="R9" s="10">
        <v>11869486.75</v>
      </c>
      <c r="S9" s="10">
        <v>11872688.85</v>
      </c>
      <c r="T9" s="12">
        <v>11644423</v>
      </c>
    </row>
    <row r="10" spans="1:20" ht="25.5" customHeight="1">
      <c r="A10" s="58" t="s">
        <v>34</v>
      </c>
      <c r="B10" s="98"/>
      <c r="C10" s="10"/>
      <c r="D10" s="59">
        <f>LN(D9/C9)*100</f>
        <v>7.0777267099700971</v>
      </c>
      <c r="E10" s="59">
        <f t="shared" ref="E10:Q10" si="4">LN(E9/D9)*100</f>
        <v>-0.95423145664411002</v>
      </c>
      <c r="F10" s="59">
        <f t="shared" si="4"/>
        <v>5.686807068056221</v>
      </c>
      <c r="G10" s="59">
        <f t="shared" si="4"/>
        <v>1.1458522135373663</v>
      </c>
      <c r="H10" s="59">
        <f t="shared" si="4"/>
        <v>0.6315966955711142</v>
      </c>
      <c r="I10" s="59">
        <f t="shared" si="4"/>
        <v>8.3028676596532769</v>
      </c>
      <c r="J10" s="59">
        <f t="shared" si="4"/>
        <v>5.0924944356634141</v>
      </c>
      <c r="K10" s="59">
        <f t="shared" si="4"/>
        <v>15.32146588761019</v>
      </c>
      <c r="L10" s="59">
        <f t="shared" si="4"/>
        <v>3.3450495759366277</v>
      </c>
      <c r="M10" s="59">
        <f t="shared" si="4"/>
        <v>4.7919340622277504</v>
      </c>
      <c r="N10" s="60">
        <f t="shared" si="4"/>
        <v>2.6379904588590097</v>
      </c>
      <c r="O10" s="59">
        <f t="shared" si="4"/>
        <v>0.95083797855195074</v>
      </c>
      <c r="P10" s="59">
        <f t="shared" si="4"/>
        <v>5.9258560157295994</v>
      </c>
      <c r="Q10" s="59">
        <f t="shared" si="4"/>
        <v>0.28373746819103757</v>
      </c>
      <c r="R10" s="59">
        <f>LN(R9/Q9)*100</f>
        <v>0.20403383851312829</v>
      </c>
      <c r="S10" s="59">
        <f>LN(S9/Q9)*100</f>
        <v>0.23100777782992052</v>
      </c>
      <c r="T10" s="61">
        <f>LN(T9/S9)*100</f>
        <v>-1.9413354875292455</v>
      </c>
    </row>
    <row r="11" spans="1:20" ht="25.5" customHeight="1">
      <c r="A11" s="58" t="s">
        <v>35</v>
      </c>
      <c r="B11" s="98"/>
      <c r="C11" s="46">
        <f t="shared" ref="C11:F11" si="5">C9/C2</f>
        <v>2.4967037137801417E-2</v>
      </c>
      <c r="D11" s="46">
        <f t="shared" si="5"/>
        <v>2.655768542553795E-2</v>
      </c>
      <c r="E11" s="46">
        <f t="shared" si="5"/>
        <v>2.6085578210370015E-2</v>
      </c>
      <c r="F11" s="46">
        <f t="shared" si="5"/>
        <v>2.7355517080803977E-2</v>
      </c>
      <c r="G11" s="13">
        <f t="shared" ref="G11:N11" si="6">G9/G2</f>
        <v>2.7434129150939641E-2</v>
      </c>
      <c r="H11" s="13">
        <f t="shared" si="6"/>
        <v>2.7338813056775189E-2</v>
      </c>
      <c r="I11" s="13">
        <f t="shared" si="6"/>
        <v>2.9451553756008254E-2</v>
      </c>
      <c r="J11" s="13">
        <f t="shared" si="6"/>
        <v>3.071528610081823E-2</v>
      </c>
      <c r="K11" s="13">
        <f t="shared" si="6"/>
        <v>3.5097648973815489E-2</v>
      </c>
      <c r="L11" s="13">
        <f t="shared" si="6"/>
        <v>3.5802703167630179E-2</v>
      </c>
      <c r="M11" s="13">
        <f t="shared" si="6"/>
        <v>3.7254317601749992E-2</v>
      </c>
      <c r="N11" s="13">
        <f t="shared" si="6"/>
        <v>3.7872471520699266E-2</v>
      </c>
      <c r="O11" s="13">
        <f>O9/O$2</f>
        <v>3.7885701581281482E-2</v>
      </c>
      <c r="P11" s="13">
        <v>3.9793721773540902E-2</v>
      </c>
      <c r="Q11" s="13">
        <f>Q9/Q2</f>
        <v>3.9602364325715712E-2</v>
      </c>
      <c r="R11" s="13">
        <f>R9/R2</f>
        <v>3.9370357735168775E-2</v>
      </c>
      <c r="S11" s="13">
        <f>S9/S2</f>
        <v>3.9018968454732114E-2</v>
      </c>
      <c r="T11" s="30">
        <f>T9/T2</f>
        <v>3.8040037553731441E-2</v>
      </c>
    </row>
    <row r="12" spans="1:20" ht="25.5" customHeight="1">
      <c r="A12" s="58" t="s">
        <v>36</v>
      </c>
      <c r="B12" s="98"/>
      <c r="C12" s="46">
        <f t="shared" ref="C12:M12" si="7">C9/C5</f>
        <v>0.37947952270304086</v>
      </c>
      <c r="D12" s="46">
        <f t="shared" si="7"/>
        <v>0.38709867991073837</v>
      </c>
      <c r="E12" s="46">
        <f t="shared" si="7"/>
        <v>0.38221992262572846</v>
      </c>
      <c r="F12" s="46">
        <f t="shared" si="7"/>
        <v>0.38829930799829177</v>
      </c>
      <c r="G12" s="13">
        <f t="shared" si="7"/>
        <v>0.37220672311046449</v>
      </c>
      <c r="H12" s="13">
        <f t="shared" si="7"/>
        <v>0.35972378620800616</v>
      </c>
      <c r="I12" s="13">
        <f t="shared" si="7"/>
        <v>0.37197550652666533</v>
      </c>
      <c r="J12" s="13">
        <f t="shared" si="7"/>
        <v>0.37541264966698823</v>
      </c>
      <c r="K12" s="13">
        <f t="shared" si="7"/>
        <v>0.39484857154947206</v>
      </c>
      <c r="L12" s="13">
        <f t="shared" si="7"/>
        <v>0.38933486449667565</v>
      </c>
      <c r="M12" s="13">
        <f t="shared" si="7"/>
        <v>0.40339678169795062</v>
      </c>
      <c r="N12" s="13">
        <f>N9/N5</f>
        <v>0.39927742868405652</v>
      </c>
      <c r="O12" s="13">
        <f>O9/O5</f>
        <v>0.39304305357339853</v>
      </c>
      <c r="P12" s="13">
        <v>0.40527241458734764</v>
      </c>
      <c r="Q12" s="13">
        <f>Q9/Q5</f>
        <v>0.39130004391238943</v>
      </c>
      <c r="R12" s="13">
        <f>R9/R5</f>
        <v>0.37621339613421007</v>
      </c>
      <c r="S12" s="13">
        <f>S9/S5</f>
        <v>0.37019633579274697</v>
      </c>
      <c r="T12" s="30">
        <f>T9/T5</f>
        <v>0.35786112173769374</v>
      </c>
    </row>
    <row r="13" spans="1:20" ht="25.5" customHeight="1">
      <c r="A13" s="31" t="s">
        <v>7</v>
      </c>
      <c r="B13" s="33">
        <v>400033</v>
      </c>
      <c r="C13" s="33"/>
      <c r="D13" s="33"/>
      <c r="E13" s="33"/>
      <c r="F13" s="33"/>
      <c r="G13" s="33"/>
      <c r="H13" s="33"/>
      <c r="I13" s="33">
        <v>800680</v>
      </c>
      <c r="J13" s="33"/>
      <c r="K13" s="33"/>
      <c r="L13" s="33">
        <v>921477</v>
      </c>
      <c r="M13" s="33">
        <f>M9*0.083</f>
        <v>891394.4360000001</v>
      </c>
      <c r="N13" s="33">
        <f>N9*0.08404</f>
        <v>926690.08695999999</v>
      </c>
      <c r="O13" s="32">
        <f>O9*0.083</f>
        <v>923966.02640000009</v>
      </c>
      <c r="P13" s="32">
        <v>980373.73690999998</v>
      </c>
      <c r="Q13" s="32">
        <v>983159.402</v>
      </c>
      <c r="R13" s="32">
        <f>R9*0.083</f>
        <v>985167.40025000006</v>
      </c>
      <c r="S13" s="32">
        <f>S9*0.083</f>
        <v>985433.17455</v>
      </c>
      <c r="T13" s="34">
        <f>T9*0.083</f>
        <v>966487.10900000005</v>
      </c>
    </row>
    <row r="14" spans="1:20" ht="25.5" customHeight="1">
      <c r="A14" s="31"/>
      <c r="B14" s="99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2"/>
      <c r="P14" s="48">
        <v>8.3000000000000004E-2</v>
      </c>
      <c r="Q14" s="48"/>
      <c r="R14" s="48">
        <v>8.3000000000000004E-2</v>
      </c>
      <c r="S14" s="48">
        <v>8.3000000000000004E-2</v>
      </c>
      <c r="T14" s="47">
        <v>8.3000000000000004E-2</v>
      </c>
    </row>
    <row r="15" spans="1:20" ht="25.5" customHeight="1">
      <c r="A15" s="14" t="s">
        <v>8</v>
      </c>
      <c r="B15" s="100"/>
      <c r="C15" s="15">
        <v>1715619</v>
      </c>
      <c r="D15" s="15">
        <v>1743447.06</v>
      </c>
      <c r="E15" s="15">
        <v>1563044</v>
      </c>
      <c r="F15" s="15">
        <v>1562113.63</v>
      </c>
      <c r="G15" s="15">
        <v>1522713</v>
      </c>
      <c r="H15" s="15">
        <v>1513202.74</v>
      </c>
      <c r="I15" s="15">
        <v>1876531.5</v>
      </c>
      <c r="J15" s="15">
        <v>2122805.4</v>
      </c>
      <c r="K15" s="15">
        <v>2575751.8050000002</v>
      </c>
      <c r="L15" s="15">
        <v>2804001</v>
      </c>
      <c r="M15" s="15">
        <v>2814306</v>
      </c>
      <c r="N15" s="16">
        <v>2869961.82</v>
      </c>
      <c r="O15" s="15">
        <v>2738480.833333333</v>
      </c>
      <c r="P15" s="15">
        <v>2227531.5099999998</v>
      </c>
      <c r="Q15" s="15">
        <v>2107910.8333333335</v>
      </c>
      <c r="R15" s="15">
        <v>1827330</v>
      </c>
      <c r="S15" s="15">
        <v>1514773</v>
      </c>
      <c r="T15" s="17">
        <v>1139332</v>
      </c>
    </row>
    <row r="16" spans="1:20" ht="25.5" customHeight="1">
      <c r="A16" s="14" t="s">
        <v>9</v>
      </c>
      <c r="B16" s="100"/>
      <c r="C16" s="15">
        <v>869009.61</v>
      </c>
      <c r="D16" s="15">
        <v>771872.46</v>
      </c>
      <c r="E16" s="15">
        <v>851803.29</v>
      </c>
      <c r="F16" s="15">
        <v>1044377.78</v>
      </c>
      <c r="G16" s="15">
        <v>1296393.79</v>
      </c>
      <c r="H16" s="15">
        <v>1451594.74</v>
      </c>
      <c r="I16" s="15">
        <v>1592271.06</v>
      </c>
      <c r="J16" s="15">
        <v>1703564.97</v>
      </c>
      <c r="K16" s="15">
        <v>1876637.37</v>
      </c>
      <c r="L16" s="15">
        <v>1962982</v>
      </c>
      <c r="M16" s="15">
        <v>2005506</v>
      </c>
      <c r="N16" s="16">
        <v>2026724</v>
      </c>
      <c r="O16" s="15"/>
      <c r="P16" s="15"/>
      <c r="Q16" s="15">
        <v>2459395</v>
      </c>
      <c r="R16" s="15">
        <v>2611629</v>
      </c>
      <c r="S16" s="15">
        <v>2766605</v>
      </c>
      <c r="T16" s="17">
        <v>2853305</v>
      </c>
    </row>
    <row r="17" spans="1:20" ht="25.5" customHeight="1">
      <c r="A17" s="49"/>
      <c r="B17" s="10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39"/>
      <c r="P17" s="39"/>
      <c r="Q17" s="69">
        <f>Q16/Q9</f>
        <v>0.20762634245436989</v>
      </c>
      <c r="R17" s="69">
        <f>R16/R9</f>
        <v>0.22002880621607332</v>
      </c>
      <c r="S17" s="69">
        <f>S16/S9</f>
        <v>0.23302261475503927</v>
      </c>
      <c r="T17" s="70">
        <f>T16/T9</f>
        <v>0.24503618599221275</v>
      </c>
    </row>
    <row r="18" spans="1:20" ht="40.9" customHeight="1">
      <c r="A18" s="94" t="s">
        <v>29</v>
      </c>
      <c r="B18" s="102"/>
      <c r="C18" s="64"/>
      <c r="D18" s="64"/>
      <c r="E18" s="64"/>
      <c r="F18" s="64"/>
      <c r="G18" s="65"/>
      <c r="H18" s="65"/>
      <c r="I18" s="65"/>
      <c r="J18" s="64"/>
      <c r="K18" s="64"/>
      <c r="L18" s="64"/>
      <c r="M18" s="64"/>
      <c r="N18" s="66"/>
      <c r="O18" s="64"/>
      <c r="P18" s="64"/>
      <c r="Q18" s="64">
        <v>6868467</v>
      </c>
      <c r="R18" s="64">
        <v>6511349</v>
      </c>
      <c r="S18" s="64">
        <v>6654436</v>
      </c>
      <c r="T18" s="67">
        <v>6544706</v>
      </c>
    </row>
    <row r="19" spans="1:20" ht="25.5" customHeight="1">
      <c r="A19" s="94"/>
      <c r="B19" s="102"/>
      <c r="C19" s="64"/>
      <c r="D19" s="64"/>
      <c r="E19" s="64"/>
      <c r="F19" s="64"/>
      <c r="G19" s="65"/>
      <c r="H19" s="65"/>
      <c r="I19" s="65"/>
      <c r="J19" s="64"/>
      <c r="K19" s="64"/>
      <c r="L19" s="64"/>
      <c r="M19" s="64"/>
      <c r="N19" s="66"/>
      <c r="O19" s="64"/>
      <c r="P19" s="64"/>
      <c r="Q19" s="64"/>
      <c r="R19" s="64"/>
      <c r="S19" s="146">
        <f>S18/S9</f>
        <v>0.56048264079623378</v>
      </c>
      <c r="T19" s="95">
        <f>T18/T9</f>
        <v>0.56204639766178199</v>
      </c>
    </row>
    <row r="20" spans="1:20" ht="40.9" customHeight="1" thickBot="1">
      <c r="A20" s="18" t="s">
        <v>10</v>
      </c>
      <c r="B20" s="103"/>
      <c r="C20" s="19">
        <v>5891091.2199999904</v>
      </c>
      <c r="D20" s="19">
        <v>6426748.6099999752</v>
      </c>
      <c r="E20" s="19">
        <v>6443049.5999999996</v>
      </c>
      <c r="F20" s="19">
        <v>6573128.3300000001</v>
      </c>
      <c r="G20" s="19">
        <v>6905273.2499999916</v>
      </c>
      <c r="H20" s="19">
        <v>6931323.9000000004</v>
      </c>
      <c r="I20" s="19">
        <v>7029456.9500000244</v>
      </c>
      <c r="J20" s="19">
        <v>7303233.2000000002</v>
      </c>
      <c r="K20" s="19">
        <v>8150742</v>
      </c>
      <c r="L20" s="19">
        <v>8115562</v>
      </c>
      <c r="M20" s="19">
        <v>8301631</v>
      </c>
      <c r="N20" s="20">
        <v>8650204</v>
      </c>
      <c r="O20" s="19"/>
      <c r="P20" s="19"/>
      <c r="Q20" s="20">
        <v>10041364.5</v>
      </c>
      <c r="R20" s="20">
        <v>10674864.68</v>
      </c>
      <c r="S20" s="20">
        <v>11209684.699999999</v>
      </c>
      <c r="T20" s="21">
        <v>11577995</v>
      </c>
    </row>
    <row r="21" spans="1:20" ht="3.75" customHeight="1" thickTop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T21">
        <v>6544706</v>
      </c>
    </row>
    <row r="22" spans="1:20" s="25" customFormat="1" ht="12.75" customHeight="1">
      <c r="A22" s="24" t="s">
        <v>0</v>
      </c>
      <c r="B22" s="24"/>
      <c r="C22" s="24"/>
      <c r="D22" s="23"/>
      <c r="E22" s="23"/>
      <c r="F22" s="23"/>
      <c r="G22" s="23"/>
      <c r="H22" s="23"/>
      <c r="I22" s="24"/>
      <c r="J22" s="23"/>
      <c r="K22" s="23"/>
      <c r="L22" s="23"/>
      <c r="M22" s="23"/>
      <c r="N22" s="23"/>
      <c r="O22" s="23"/>
      <c r="P22" s="23"/>
      <c r="Q22" s="23"/>
    </row>
    <row r="23" spans="1:20" s="25" customFormat="1" ht="12.75" customHeight="1">
      <c r="A23" s="57" t="s">
        <v>33</v>
      </c>
      <c r="B23" s="57"/>
      <c r="C23" s="24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</row>
    <row r="24" spans="1:20" s="25" customFormat="1" ht="12.75" customHeight="1">
      <c r="A24" s="93" t="s">
        <v>61</v>
      </c>
      <c r="B24" s="9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20" s="25" customFormat="1" ht="12.75" customHeight="1">
      <c r="A25" s="23" t="s">
        <v>11</v>
      </c>
      <c r="B25" s="23"/>
    </row>
    <row r="26" spans="1:20">
      <c r="A26" s="23" t="s">
        <v>12</v>
      </c>
      <c r="B26" s="23"/>
    </row>
    <row r="28" spans="1:20">
      <c r="A28" t="s">
        <v>13</v>
      </c>
    </row>
    <row r="29" spans="1:20">
      <c r="A29" s="26">
        <v>9.339210307745556E-2</v>
      </c>
      <c r="B29" s="26"/>
    </row>
    <row r="30" spans="1:20">
      <c r="A30" t="s">
        <v>14</v>
      </c>
    </row>
    <row r="31" spans="1:20">
      <c r="A31" s="27">
        <v>9.1188615841362688E-2</v>
      </c>
      <c r="B31" s="27"/>
    </row>
    <row r="32" spans="1:20">
      <c r="A32" t="s">
        <v>15</v>
      </c>
    </row>
    <row r="33" spans="1:2">
      <c r="A33" s="27">
        <v>7.3901152799828271E-2</v>
      </c>
      <c r="B33" s="27"/>
    </row>
    <row r="49" spans="15:17">
      <c r="O49" s="28"/>
      <c r="P49" s="28"/>
      <c r="Q49" s="28"/>
    </row>
    <row r="50" spans="15:17">
      <c r="O50" s="28"/>
      <c r="P50" s="28"/>
      <c r="Q50" s="28"/>
    </row>
  </sheetData>
  <phoneticPr fontId="0" type="noConversion"/>
  <pageMargins left="0.59055118110236227" right="0.59055118110236227" top="0.59055118110236227" bottom="0.59055118110236227" header="0.51181102362204722" footer="0.51181102362204722"/>
  <pageSetup scale="94" orientation="landscape" r:id="rId1"/>
  <headerFooter alignWithMargins="0"/>
  <colBreaks count="1" manualBreakCount="1">
    <brk id="8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A48"/>
  <sheetViews>
    <sheetView workbookViewId="0">
      <pane xSplit="2" ySplit="2" topLeftCell="C3" activePane="bottomRight" state="frozen"/>
      <selection activeCell="A10" sqref="A10"/>
      <selection pane="topRight" activeCell="A10" sqref="A10"/>
      <selection pane="bottomLeft" activeCell="A10" sqref="A10"/>
      <selection pane="bottomRight"/>
    </sheetView>
  </sheetViews>
  <sheetFormatPr baseColWidth="10" defaultRowHeight="15"/>
  <cols>
    <col min="1" max="1" width="42.140625" style="72" customWidth="1"/>
    <col min="2" max="2" width="20.140625" style="72" customWidth="1"/>
    <col min="3" max="3" width="10.85546875" style="72" bestFit="1" customWidth="1"/>
    <col min="4" max="4" width="9.28515625" style="72" bestFit="1" customWidth="1"/>
    <col min="5" max="6" width="10.85546875" style="72" bestFit="1" customWidth="1"/>
    <col min="7" max="7" width="11.85546875" style="72" bestFit="1" customWidth="1"/>
    <col min="8" max="8" width="10.85546875" style="72" bestFit="1" customWidth="1"/>
    <col min="9" max="9" width="11.42578125" style="72" customWidth="1"/>
    <col min="10" max="10" width="11.5703125" style="72" customWidth="1"/>
    <col min="11" max="11" width="11.140625" style="72" customWidth="1"/>
    <col min="12" max="12" width="11.85546875" style="72" bestFit="1" customWidth="1"/>
    <col min="13" max="15" width="10.85546875" style="72" bestFit="1" customWidth="1"/>
    <col min="16" max="16" width="11.85546875" style="72" bestFit="1" customWidth="1"/>
    <col min="17" max="23" width="10.85546875" style="72" bestFit="1" customWidth="1"/>
    <col min="24" max="24" width="15.140625" style="72" customWidth="1"/>
    <col min="25" max="28" width="10.85546875" style="72" bestFit="1" customWidth="1"/>
    <col min="29" max="29" width="9.28515625" style="72" bestFit="1" customWidth="1"/>
    <col min="30" max="34" width="10.85546875" style="72" bestFit="1" customWidth="1"/>
    <col min="35" max="35" width="11.85546875" style="72" bestFit="1" customWidth="1"/>
    <col min="36" max="36" width="10.85546875" style="72" bestFit="1" customWidth="1"/>
    <col min="37" max="37" width="9.28515625" style="72" bestFit="1" customWidth="1"/>
    <col min="38" max="38" width="11.85546875" style="72" bestFit="1" customWidth="1"/>
    <col min="39" max="40" width="10.85546875" style="72" bestFit="1" customWidth="1"/>
    <col min="41" max="41" width="13.42578125" style="72" customWidth="1"/>
    <col min="42" max="43" width="10.85546875" style="72" bestFit="1" customWidth="1"/>
    <col min="44" max="44" width="9.28515625" style="72" bestFit="1" customWidth="1"/>
    <col min="45" max="45" width="10.85546875" style="72" bestFit="1" customWidth="1"/>
    <col min="46" max="46" width="11.85546875" style="72" bestFit="1" customWidth="1"/>
    <col min="47" max="47" width="10.85546875" style="72" bestFit="1" customWidth="1"/>
    <col min="48" max="48" width="9.28515625" style="72" bestFit="1" customWidth="1"/>
    <col min="49" max="49" width="10.85546875" style="72" bestFit="1" customWidth="1"/>
    <col min="50" max="50" width="12.85546875" style="72" customWidth="1"/>
    <col min="51" max="52" width="10.85546875" style="72" bestFit="1" customWidth="1"/>
    <col min="53" max="53" width="9.28515625" style="72" bestFit="1" customWidth="1"/>
    <col min="54" max="248" width="11.42578125" style="72"/>
    <col min="249" max="249" width="39.28515625" style="72" customWidth="1"/>
    <col min="250" max="250" width="12.28515625" style="72" bestFit="1" customWidth="1"/>
    <col min="251" max="255" width="12.28515625" style="72" customWidth="1"/>
    <col min="256" max="256" width="10.28515625" style="72" bestFit="1" customWidth="1"/>
    <col min="257" max="504" width="11.42578125" style="72"/>
    <col min="505" max="505" width="39.28515625" style="72" customWidth="1"/>
    <col min="506" max="506" width="12.28515625" style="72" bestFit="1" customWidth="1"/>
    <col min="507" max="511" width="12.28515625" style="72" customWidth="1"/>
    <col min="512" max="512" width="10.28515625" style="72" bestFit="1" customWidth="1"/>
    <col min="513" max="760" width="11.42578125" style="72"/>
    <col min="761" max="761" width="39.28515625" style="72" customWidth="1"/>
    <col min="762" max="762" width="12.28515625" style="72" bestFit="1" customWidth="1"/>
    <col min="763" max="767" width="12.28515625" style="72" customWidth="1"/>
    <col min="768" max="768" width="10.28515625" style="72" bestFit="1" customWidth="1"/>
    <col min="769" max="1016" width="11.42578125" style="72"/>
    <col min="1017" max="1017" width="39.28515625" style="72" customWidth="1"/>
    <col min="1018" max="1018" width="12.28515625" style="72" bestFit="1" customWidth="1"/>
    <col min="1019" max="1023" width="12.28515625" style="72" customWidth="1"/>
    <col min="1024" max="1024" width="10.28515625" style="72" bestFit="1" customWidth="1"/>
    <col min="1025" max="1272" width="11.42578125" style="72"/>
    <col min="1273" max="1273" width="39.28515625" style="72" customWidth="1"/>
    <col min="1274" max="1274" width="12.28515625" style="72" bestFit="1" customWidth="1"/>
    <col min="1275" max="1279" width="12.28515625" style="72" customWidth="1"/>
    <col min="1280" max="1280" width="10.28515625" style="72" bestFit="1" customWidth="1"/>
    <col min="1281" max="1528" width="11.42578125" style="72"/>
    <col min="1529" max="1529" width="39.28515625" style="72" customWidth="1"/>
    <col min="1530" max="1530" width="12.28515625" style="72" bestFit="1" customWidth="1"/>
    <col min="1531" max="1535" width="12.28515625" style="72" customWidth="1"/>
    <col min="1536" max="1536" width="10.28515625" style="72" bestFit="1" customWidth="1"/>
    <col min="1537" max="1784" width="11.42578125" style="72"/>
    <col min="1785" max="1785" width="39.28515625" style="72" customWidth="1"/>
    <col min="1786" max="1786" width="12.28515625" style="72" bestFit="1" customWidth="1"/>
    <col min="1787" max="1791" width="12.28515625" style="72" customWidth="1"/>
    <col min="1792" max="1792" width="10.28515625" style="72" bestFit="1" customWidth="1"/>
    <col min="1793" max="2040" width="11.42578125" style="72"/>
    <col min="2041" max="2041" width="39.28515625" style="72" customWidth="1"/>
    <col min="2042" max="2042" width="12.28515625" style="72" bestFit="1" customWidth="1"/>
    <col min="2043" max="2047" width="12.28515625" style="72" customWidth="1"/>
    <col min="2048" max="2048" width="10.28515625" style="72" bestFit="1" customWidth="1"/>
    <col min="2049" max="2296" width="11.42578125" style="72"/>
    <col min="2297" max="2297" width="39.28515625" style="72" customWidth="1"/>
    <col min="2298" max="2298" width="12.28515625" style="72" bestFit="1" customWidth="1"/>
    <col min="2299" max="2303" width="12.28515625" style="72" customWidth="1"/>
    <col min="2304" max="2304" width="10.28515625" style="72" bestFit="1" customWidth="1"/>
    <col min="2305" max="2552" width="11.42578125" style="72"/>
    <col min="2553" max="2553" width="39.28515625" style="72" customWidth="1"/>
    <col min="2554" max="2554" width="12.28515625" style="72" bestFit="1" customWidth="1"/>
    <col min="2555" max="2559" width="12.28515625" style="72" customWidth="1"/>
    <col min="2560" max="2560" width="10.28515625" style="72" bestFit="1" customWidth="1"/>
    <col min="2561" max="2808" width="11.42578125" style="72"/>
    <col min="2809" max="2809" width="39.28515625" style="72" customWidth="1"/>
    <col min="2810" max="2810" width="12.28515625" style="72" bestFit="1" customWidth="1"/>
    <col min="2811" max="2815" width="12.28515625" style="72" customWidth="1"/>
    <col min="2816" max="2816" width="10.28515625" style="72" bestFit="1" customWidth="1"/>
    <col min="2817" max="3064" width="11.42578125" style="72"/>
    <col min="3065" max="3065" width="39.28515625" style="72" customWidth="1"/>
    <col min="3066" max="3066" width="12.28515625" style="72" bestFit="1" customWidth="1"/>
    <col min="3067" max="3071" width="12.28515625" style="72" customWidth="1"/>
    <col min="3072" max="3072" width="10.28515625" style="72" bestFit="1" customWidth="1"/>
    <col min="3073" max="3320" width="11.42578125" style="72"/>
    <col min="3321" max="3321" width="39.28515625" style="72" customWidth="1"/>
    <col min="3322" max="3322" width="12.28515625" style="72" bestFit="1" customWidth="1"/>
    <col min="3323" max="3327" width="12.28515625" style="72" customWidth="1"/>
    <col min="3328" max="3328" width="10.28515625" style="72" bestFit="1" customWidth="1"/>
    <col min="3329" max="3576" width="11.42578125" style="72"/>
    <col min="3577" max="3577" width="39.28515625" style="72" customWidth="1"/>
    <col min="3578" max="3578" width="12.28515625" style="72" bestFit="1" customWidth="1"/>
    <col min="3579" max="3583" width="12.28515625" style="72" customWidth="1"/>
    <col min="3584" max="3584" width="10.28515625" style="72" bestFit="1" customWidth="1"/>
    <col min="3585" max="3832" width="11.42578125" style="72"/>
    <col min="3833" max="3833" width="39.28515625" style="72" customWidth="1"/>
    <col min="3834" max="3834" width="12.28515625" style="72" bestFit="1" customWidth="1"/>
    <col min="3835" max="3839" width="12.28515625" style="72" customWidth="1"/>
    <col min="3840" max="3840" width="10.28515625" style="72" bestFit="1" customWidth="1"/>
    <col min="3841" max="4088" width="11.42578125" style="72"/>
    <col min="4089" max="4089" width="39.28515625" style="72" customWidth="1"/>
    <col min="4090" max="4090" width="12.28515625" style="72" bestFit="1" customWidth="1"/>
    <col min="4091" max="4095" width="12.28515625" style="72" customWidth="1"/>
    <col min="4096" max="4096" width="10.28515625" style="72" bestFit="1" customWidth="1"/>
    <col min="4097" max="4344" width="11.42578125" style="72"/>
    <col min="4345" max="4345" width="39.28515625" style="72" customWidth="1"/>
    <col min="4346" max="4346" width="12.28515625" style="72" bestFit="1" customWidth="1"/>
    <col min="4347" max="4351" width="12.28515625" style="72" customWidth="1"/>
    <col min="4352" max="4352" width="10.28515625" style="72" bestFit="1" customWidth="1"/>
    <col min="4353" max="4600" width="11.42578125" style="72"/>
    <col min="4601" max="4601" width="39.28515625" style="72" customWidth="1"/>
    <col min="4602" max="4602" width="12.28515625" style="72" bestFit="1" customWidth="1"/>
    <col min="4603" max="4607" width="12.28515625" style="72" customWidth="1"/>
    <col min="4608" max="4608" width="10.28515625" style="72" bestFit="1" customWidth="1"/>
    <col min="4609" max="4856" width="11.42578125" style="72"/>
    <col min="4857" max="4857" width="39.28515625" style="72" customWidth="1"/>
    <col min="4858" max="4858" width="12.28515625" style="72" bestFit="1" customWidth="1"/>
    <col min="4859" max="4863" width="12.28515625" style="72" customWidth="1"/>
    <col min="4864" max="4864" width="10.28515625" style="72" bestFit="1" customWidth="1"/>
    <col min="4865" max="5112" width="11.42578125" style="72"/>
    <col min="5113" max="5113" width="39.28515625" style="72" customWidth="1"/>
    <col min="5114" max="5114" width="12.28515625" style="72" bestFit="1" customWidth="1"/>
    <col min="5115" max="5119" width="12.28515625" style="72" customWidth="1"/>
    <col min="5120" max="5120" width="10.28515625" style="72" bestFit="1" customWidth="1"/>
    <col min="5121" max="5368" width="11.42578125" style="72"/>
    <col min="5369" max="5369" width="39.28515625" style="72" customWidth="1"/>
    <col min="5370" max="5370" width="12.28515625" style="72" bestFit="1" customWidth="1"/>
    <col min="5371" max="5375" width="12.28515625" style="72" customWidth="1"/>
    <col min="5376" max="5376" width="10.28515625" style="72" bestFit="1" customWidth="1"/>
    <col min="5377" max="5624" width="11.42578125" style="72"/>
    <col min="5625" max="5625" width="39.28515625" style="72" customWidth="1"/>
    <col min="5626" max="5626" width="12.28515625" style="72" bestFit="1" customWidth="1"/>
    <col min="5627" max="5631" width="12.28515625" style="72" customWidth="1"/>
    <col min="5632" max="5632" width="10.28515625" style="72" bestFit="1" customWidth="1"/>
    <col min="5633" max="5880" width="11.42578125" style="72"/>
    <col min="5881" max="5881" width="39.28515625" style="72" customWidth="1"/>
    <col min="5882" max="5882" width="12.28515625" style="72" bestFit="1" customWidth="1"/>
    <col min="5883" max="5887" width="12.28515625" style="72" customWidth="1"/>
    <col min="5888" max="5888" width="10.28515625" style="72" bestFit="1" customWidth="1"/>
    <col min="5889" max="6136" width="11.42578125" style="72"/>
    <col min="6137" max="6137" width="39.28515625" style="72" customWidth="1"/>
    <col min="6138" max="6138" width="12.28515625" style="72" bestFit="1" customWidth="1"/>
    <col min="6139" max="6143" width="12.28515625" style="72" customWidth="1"/>
    <col min="6144" max="6144" width="10.28515625" style="72" bestFit="1" customWidth="1"/>
    <col min="6145" max="6392" width="11.42578125" style="72"/>
    <col min="6393" max="6393" width="39.28515625" style="72" customWidth="1"/>
    <col min="6394" max="6394" width="12.28515625" style="72" bestFit="1" customWidth="1"/>
    <col min="6395" max="6399" width="12.28515625" style="72" customWidth="1"/>
    <col min="6400" max="6400" width="10.28515625" style="72" bestFit="1" customWidth="1"/>
    <col min="6401" max="6648" width="11.42578125" style="72"/>
    <col min="6649" max="6649" width="39.28515625" style="72" customWidth="1"/>
    <col min="6650" max="6650" width="12.28515625" style="72" bestFit="1" customWidth="1"/>
    <col min="6651" max="6655" width="12.28515625" style="72" customWidth="1"/>
    <col min="6656" max="6656" width="10.28515625" style="72" bestFit="1" customWidth="1"/>
    <col min="6657" max="6904" width="11.42578125" style="72"/>
    <col min="6905" max="6905" width="39.28515625" style="72" customWidth="1"/>
    <col min="6906" max="6906" width="12.28515625" style="72" bestFit="1" customWidth="1"/>
    <col min="6907" max="6911" width="12.28515625" style="72" customWidth="1"/>
    <col min="6912" max="6912" width="10.28515625" style="72" bestFit="1" customWidth="1"/>
    <col min="6913" max="7160" width="11.42578125" style="72"/>
    <col min="7161" max="7161" width="39.28515625" style="72" customWidth="1"/>
    <col min="7162" max="7162" width="12.28515625" style="72" bestFit="1" customWidth="1"/>
    <col min="7163" max="7167" width="12.28515625" style="72" customWidth="1"/>
    <col min="7168" max="7168" width="10.28515625" style="72" bestFit="1" customWidth="1"/>
    <col min="7169" max="7416" width="11.42578125" style="72"/>
    <col min="7417" max="7417" width="39.28515625" style="72" customWidth="1"/>
    <col min="7418" max="7418" width="12.28515625" style="72" bestFit="1" customWidth="1"/>
    <col min="7419" max="7423" width="12.28515625" style="72" customWidth="1"/>
    <col min="7424" max="7424" width="10.28515625" style="72" bestFit="1" customWidth="1"/>
    <col min="7425" max="7672" width="11.42578125" style="72"/>
    <col min="7673" max="7673" width="39.28515625" style="72" customWidth="1"/>
    <col min="7674" max="7674" width="12.28515625" style="72" bestFit="1" customWidth="1"/>
    <col min="7675" max="7679" width="12.28515625" style="72" customWidth="1"/>
    <col min="7680" max="7680" width="10.28515625" style="72" bestFit="1" customWidth="1"/>
    <col min="7681" max="7928" width="11.42578125" style="72"/>
    <col min="7929" max="7929" width="39.28515625" style="72" customWidth="1"/>
    <col min="7930" max="7930" width="12.28515625" style="72" bestFit="1" customWidth="1"/>
    <col min="7931" max="7935" width="12.28515625" style="72" customWidth="1"/>
    <col min="7936" max="7936" width="10.28515625" style="72" bestFit="1" customWidth="1"/>
    <col min="7937" max="8184" width="11.42578125" style="72"/>
    <col min="8185" max="8185" width="39.28515625" style="72" customWidth="1"/>
    <col min="8186" max="8186" width="12.28515625" style="72" bestFit="1" customWidth="1"/>
    <col min="8187" max="8191" width="12.28515625" style="72" customWidth="1"/>
    <col min="8192" max="8192" width="10.28515625" style="72" bestFit="1" customWidth="1"/>
    <col min="8193" max="8440" width="11.42578125" style="72"/>
    <col min="8441" max="8441" width="39.28515625" style="72" customWidth="1"/>
    <col min="8442" max="8442" width="12.28515625" style="72" bestFit="1" customWidth="1"/>
    <col min="8443" max="8447" width="12.28515625" style="72" customWidth="1"/>
    <col min="8448" max="8448" width="10.28515625" style="72" bestFit="1" customWidth="1"/>
    <col min="8449" max="8696" width="11.42578125" style="72"/>
    <col min="8697" max="8697" width="39.28515625" style="72" customWidth="1"/>
    <col min="8698" max="8698" width="12.28515625" style="72" bestFit="1" customWidth="1"/>
    <col min="8699" max="8703" width="12.28515625" style="72" customWidth="1"/>
    <col min="8704" max="8704" width="10.28515625" style="72" bestFit="1" customWidth="1"/>
    <col min="8705" max="8952" width="11.42578125" style="72"/>
    <col min="8953" max="8953" width="39.28515625" style="72" customWidth="1"/>
    <col min="8954" max="8954" width="12.28515625" style="72" bestFit="1" customWidth="1"/>
    <col min="8955" max="8959" width="12.28515625" style="72" customWidth="1"/>
    <col min="8960" max="8960" width="10.28515625" style="72" bestFit="1" customWidth="1"/>
    <col min="8961" max="9208" width="11.42578125" style="72"/>
    <col min="9209" max="9209" width="39.28515625" style="72" customWidth="1"/>
    <col min="9210" max="9210" width="12.28515625" style="72" bestFit="1" customWidth="1"/>
    <col min="9211" max="9215" width="12.28515625" style="72" customWidth="1"/>
    <col min="9216" max="9216" width="10.28515625" style="72" bestFit="1" customWidth="1"/>
    <col min="9217" max="9464" width="11.42578125" style="72"/>
    <col min="9465" max="9465" width="39.28515625" style="72" customWidth="1"/>
    <col min="9466" max="9466" width="12.28515625" style="72" bestFit="1" customWidth="1"/>
    <col min="9467" max="9471" width="12.28515625" style="72" customWidth="1"/>
    <col min="9472" max="9472" width="10.28515625" style="72" bestFit="1" customWidth="1"/>
    <col min="9473" max="9720" width="11.42578125" style="72"/>
    <col min="9721" max="9721" width="39.28515625" style="72" customWidth="1"/>
    <col min="9722" max="9722" width="12.28515625" style="72" bestFit="1" customWidth="1"/>
    <col min="9723" max="9727" width="12.28515625" style="72" customWidth="1"/>
    <col min="9728" max="9728" width="10.28515625" style="72" bestFit="1" customWidth="1"/>
    <col min="9729" max="9976" width="11.42578125" style="72"/>
    <col min="9977" max="9977" width="39.28515625" style="72" customWidth="1"/>
    <col min="9978" max="9978" width="12.28515625" style="72" bestFit="1" customWidth="1"/>
    <col min="9979" max="9983" width="12.28515625" style="72" customWidth="1"/>
    <col min="9984" max="9984" width="10.28515625" style="72" bestFit="1" customWidth="1"/>
    <col min="9985" max="10232" width="11.42578125" style="72"/>
    <col min="10233" max="10233" width="39.28515625" style="72" customWidth="1"/>
    <col min="10234" max="10234" width="12.28515625" style="72" bestFit="1" customWidth="1"/>
    <col min="10235" max="10239" width="12.28515625" style="72" customWidth="1"/>
    <col min="10240" max="10240" width="10.28515625" style="72" bestFit="1" customWidth="1"/>
    <col min="10241" max="10488" width="11.42578125" style="72"/>
    <col min="10489" max="10489" width="39.28515625" style="72" customWidth="1"/>
    <col min="10490" max="10490" width="12.28515625" style="72" bestFit="1" customWidth="1"/>
    <col min="10491" max="10495" width="12.28515625" style="72" customWidth="1"/>
    <col min="10496" max="10496" width="10.28515625" style="72" bestFit="1" customWidth="1"/>
    <col min="10497" max="10744" width="11.42578125" style="72"/>
    <col min="10745" max="10745" width="39.28515625" style="72" customWidth="1"/>
    <col min="10746" max="10746" width="12.28515625" style="72" bestFit="1" customWidth="1"/>
    <col min="10747" max="10751" width="12.28515625" style="72" customWidth="1"/>
    <col min="10752" max="10752" width="10.28515625" style="72" bestFit="1" customWidth="1"/>
    <col min="10753" max="11000" width="11.42578125" style="72"/>
    <col min="11001" max="11001" width="39.28515625" style="72" customWidth="1"/>
    <col min="11002" max="11002" width="12.28515625" style="72" bestFit="1" customWidth="1"/>
    <col min="11003" max="11007" width="12.28515625" style="72" customWidth="1"/>
    <col min="11008" max="11008" width="10.28515625" style="72" bestFit="1" customWidth="1"/>
    <col min="11009" max="11256" width="11.42578125" style="72"/>
    <col min="11257" max="11257" width="39.28515625" style="72" customWidth="1"/>
    <col min="11258" max="11258" width="12.28515625" style="72" bestFit="1" customWidth="1"/>
    <col min="11259" max="11263" width="12.28515625" style="72" customWidth="1"/>
    <col min="11264" max="11264" width="10.28515625" style="72" bestFit="1" customWidth="1"/>
    <col min="11265" max="11512" width="11.42578125" style="72"/>
    <col min="11513" max="11513" width="39.28515625" style="72" customWidth="1"/>
    <col min="11514" max="11514" width="12.28515625" style="72" bestFit="1" customWidth="1"/>
    <col min="11515" max="11519" width="12.28515625" style="72" customWidth="1"/>
    <col min="11520" max="11520" width="10.28515625" style="72" bestFit="1" customWidth="1"/>
    <col min="11521" max="11768" width="11.42578125" style="72"/>
    <col min="11769" max="11769" width="39.28515625" style="72" customWidth="1"/>
    <col min="11770" max="11770" width="12.28515625" style="72" bestFit="1" customWidth="1"/>
    <col min="11771" max="11775" width="12.28515625" style="72" customWidth="1"/>
    <col min="11776" max="11776" width="10.28515625" style="72" bestFit="1" customWidth="1"/>
    <col min="11777" max="12024" width="11.42578125" style="72"/>
    <col min="12025" max="12025" width="39.28515625" style="72" customWidth="1"/>
    <col min="12026" max="12026" width="12.28515625" style="72" bestFit="1" customWidth="1"/>
    <col min="12027" max="12031" width="12.28515625" style="72" customWidth="1"/>
    <col min="12032" max="12032" width="10.28515625" style="72" bestFit="1" customWidth="1"/>
    <col min="12033" max="12280" width="11.42578125" style="72"/>
    <col min="12281" max="12281" width="39.28515625" style="72" customWidth="1"/>
    <col min="12282" max="12282" width="12.28515625" style="72" bestFit="1" customWidth="1"/>
    <col min="12283" max="12287" width="12.28515625" style="72" customWidth="1"/>
    <col min="12288" max="12288" width="10.28515625" style="72" bestFit="1" customWidth="1"/>
    <col min="12289" max="12536" width="11.42578125" style="72"/>
    <col min="12537" max="12537" width="39.28515625" style="72" customWidth="1"/>
    <col min="12538" max="12538" width="12.28515625" style="72" bestFit="1" customWidth="1"/>
    <col min="12539" max="12543" width="12.28515625" style="72" customWidth="1"/>
    <col min="12544" max="12544" width="10.28515625" style="72" bestFit="1" customWidth="1"/>
    <col min="12545" max="12792" width="11.42578125" style="72"/>
    <col min="12793" max="12793" width="39.28515625" style="72" customWidth="1"/>
    <col min="12794" max="12794" width="12.28515625" style="72" bestFit="1" customWidth="1"/>
    <col min="12795" max="12799" width="12.28515625" style="72" customWidth="1"/>
    <col min="12800" max="12800" width="10.28515625" style="72" bestFit="1" customWidth="1"/>
    <col min="12801" max="13048" width="11.42578125" style="72"/>
    <col min="13049" max="13049" width="39.28515625" style="72" customWidth="1"/>
    <col min="13050" max="13050" width="12.28515625" style="72" bestFit="1" customWidth="1"/>
    <col min="13051" max="13055" width="12.28515625" style="72" customWidth="1"/>
    <col min="13056" max="13056" width="10.28515625" style="72" bestFit="1" customWidth="1"/>
    <col min="13057" max="13304" width="11.42578125" style="72"/>
    <col min="13305" max="13305" width="39.28515625" style="72" customWidth="1"/>
    <col min="13306" max="13306" width="12.28515625" style="72" bestFit="1" customWidth="1"/>
    <col min="13307" max="13311" width="12.28515625" style="72" customWidth="1"/>
    <col min="13312" max="13312" width="10.28515625" style="72" bestFit="1" customWidth="1"/>
    <col min="13313" max="13560" width="11.42578125" style="72"/>
    <col min="13561" max="13561" width="39.28515625" style="72" customWidth="1"/>
    <col min="13562" max="13562" width="12.28515625" style="72" bestFit="1" customWidth="1"/>
    <col min="13563" max="13567" width="12.28515625" style="72" customWidth="1"/>
    <col min="13568" max="13568" width="10.28515625" style="72" bestFit="1" customWidth="1"/>
    <col min="13569" max="13816" width="11.42578125" style="72"/>
    <col min="13817" max="13817" width="39.28515625" style="72" customWidth="1"/>
    <col min="13818" max="13818" width="12.28515625" style="72" bestFit="1" customWidth="1"/>
    <col min="13819" max="13823" width="12.28515625" style="72" customWidth="1"/>
    <col min="13824" max="13824" width="10.28515625" style="72" bestFit="1" customWidth="1"/>
    <col min="13825" max="14072" width="11.42578125" style="72"/>
    <col min="14073" max="14073" width="39.28515625" style="72" customWidth="1"/>
    <col min="14074" max="14074" width="12.28515625" style="72" bestFit="1" customWidth="1"/>
    <col min="14075" max="14079" width="12.28515625" style="72" customWidth="1"/>
    <col min="14080" max="14080" width="10.28515625" style="72" bestFit="1" customWidth="1"/>
    <col min="14081" max="14328" width="11.42578125" style="72"/>
    <col min="14329" max="14329" width="39.28515625" style="72" customWidth="1"/>
    <col min="14330" max="14330" width="12.28515625" style="72" bestFit="1" customWidth="1"/>
    <col min="14331" max="14335" width="12.28515625" style="72" customWidth="1"/>
    <col min="14336" max="14336" width="10.28515625" style="72" bestFit="1" customWidth="1"/>
    <col min="14337" max="14584" width="11.42578125" style="72"/>
    <col min="14585" max="14585" width="39.28515625" style="72" customWidth="1"/>
    <col min="14586" max="14586" width="12.28515625" style="72" bestFit="1" customWidth="1"/>
    <col min="14587" max="14591" width="12.28515625" style="72" customWidth="1"/>
    <col min="14592" max="14592" width="10.28515625" style="72" bestFit="1" customWidth="1"/>
    <col min="14593" max="14840" width="11.42578125" style="72"/>
    <col min="14841" max="14841" width="39.28515625" style="72" customWidth="1"/>
    <col min="14842" max="14842" width="12.28515625" style="72" bestFit="1" customWidth="1"/>
    <col min="14843" max="14847" width="12.28515625" style="72" customWidth="1"/>
    <col min="14848" max="14848" width="10.28515625" style="72" bestFit="1" customWidth="1"/>
    <col min="14849" max="15096" width="11.42578125" style="72"/>
    <col min="15097" max="15097" width="39.28515625" style="72" customWidth="1"/>
    <col min="15098" max="15098" width="12.28515625" style="72" bestFit="1" customWidth="1"/>
    <col min="15099" max="15103" width="12.28515625" style="72" customWidth="1"/>
    <col min="15104" max="15104" width="10.28515625" style="72" bestFit="1" customWidth="1"/>
    <col min="15105" max="15352" width="11.42578125" style="72"/>
    <col min="15353" max="15353" width="39.28515625" style="72" customWidth="1"/>
    <col min="15354" max="15354" width="12.28515625" style="72" bestFit="1" customWidth="1"/>
    <col min="15355" max="15359" width="12.28515625" style="72" customWidth="1"/>
    <col min="15360" max="15360" width="10.28515625" style="72" bestFit="1" customWidth="1"/>
    <col min="15361" max="15608" width="11.42578125" style="72"/>
    <col min="15609" max="15609" width="39.28515625" style="72" customWidth="1"/>
    <col min="15610" max="15610" width="12.28515625" style="72" bestFit="1" customWidth="1"/>
    <col min="15611" max="15615" width="12.28515625" style="72" customWidth="1"/>
    <col min="15616" max="15616" width="10.28515625" style="72" bestFit="1" customWidth="1"/>
    <col min="15617" max="15864" width="11.42578125" style="72"/>
    <col min="15865" max="15865" width="39.28515625" style="72" customWidth="1"/>
    <col min="15866" max="15866" width="12.28515625" style="72" bestFit="1" customWidth="1"/>
    <col min="15867" max="15871" width="12.28515625" style="72" customWidth="1"/>
    <col min="15872" max="15872" width="10.28515625" style="72" bestFit="1" customWidth="1"/>
    <col min="15873" max="16120" width="11.42578125" style="72"/>
    <col min="16121" max="16121" width="39.28515625" style="72" customWidth="1"/>
    <col min="16122" max="16122" width="12.28515625" style="72" bestFit="1" customWidth="1"/>
    <col min="16123" max="16127" width="12.28515625" style="72" customWidth="1"/>
    <col min="16128" max="16128" width="10.28515625" style="72" bestFit="1" customWidth="1"/>
    <col min="16129" max="16384" width="11.42578125" style="72"/>
  </cols>
  <sheetData>
    <row r="1" spans="1:53" ht="20.25" thickBot="1">
      <c r="A1" s="105" t="s">
        <v>117</v>
      </c>
      <c r="B1" s="104"/>
    </row>
    <row r="2" spans="1:53" ht="27.75" thickTop="1" thickBot="1">
      <c r="A2" s="73" t="s">
        <v>50</v>
      </c>
      <c r="B2" s="74" t="s">
        <v>51</v>
      </c>
      <c r="C2" s="74" t="s">
        <v>63</v>
      </c>
      <c r="D2" s="74" t="s">
        <v>64</v>
      </c>
      <c r="E2" s="74" t="s">
        <v>40</v>
      </c>
      <c r="F2" s="74" t="s">
        <v>65</v>
      </c>
      <c r="G2" s="74" t="s">
        <v>37</v>
      </c>
      <c r="H2" s="74" t="s">
        <v>42</v>
      </c>
      <c r="I2" s="74" t="s">
        <v>66</v>
      </c>
      <c r="J2" s="74" t="s">
        <v>67</v>
      </c>
      <c r="K2" s="74" t="s">
        <v>68</v>
      </c>
      <c r="L2" s="74" t="s">
        <v>41</v>
      </c>
      <c r="M2" s="74" t="s">
        <v>69</v>
      </c>
      <c r="N2" s="74" t="s">
        <v>70</v>
      </c>
      <c r="O2" s="74" t="s">
        <v>71</v>
      </c>
      <c r="P2" s="74" t="s">
        <v>39</v>
      </c>
      <c r="Q2" s="74" t="s">
        <v>72</v>
      </c>
      <c r="R2" s="74" t="s">
        <v>73</v>
      </c>
      <c r="S2" s="74" t="s">
        <v>74</v>
      </c>
      <c r="T2" s="74" t="s">
        <v>75</v>
      </c>
      <c r="U2" s="74" t="s">
        <v>76</v>
      </c>
      <c r="V2" s="74" t="s">
        <v>77</v>
      </c>
      <c r="W2" s="74" t="s">
        <v>78</v>
      </c>
      <c r="X2" s="74" t="s">
        <v>79</v>
      </c>
      <c r="Y2" s="74" t="s">
        <v>80</v>
      </c>
      <c r="Z2" s="74" t="s">
        <v>81</v>
      </c>
      <c r="AA2" s="74" t="s">
        <v>82</v>
      </c>
      <c r="AB2" s="74" t="s">
        <v>83</v>
      </c>
      <c r="AC2" s="74" t="s">
        <v>84</v>
      </c>
      <c r="AD2" s="74" t="s">
        <v>62</v>
      </c>
      <c r="AE2" s="74" t="s">
        <v>43</v>
      </c>
      <c r="AF2" s="74" t="s">
        <v>85</v>
      </c>
      <c r="AG2" s="74" t="s">
        <v>86</v>
      </c>
      <c r="AH2" s="74" t="s">
        <v>87</v>
      </c>
      <c r="AI2" s="74" t="s">
        <v>88</v>
      </c>
      <c r="AJ2" s="74" t="s">
        <v>89</v>
      </c>
      <c r="AK2" s="74" t="s">
        <v>90</v>
      </c>
      <c r="AL2" s="74" t="s">
        <v>91</v>
      </c>
      <c r="AM2" s="74" t="s">
        <v>92</v>
      </c>
      <c r="AN2" s="74" t="s">
        <v>93</v>
      </c>
      <c r="AO2" s="74" t="s">
        <v>94</v>
      </c>
      <c r="AP2" s="74" t="s">
        <v>95</v>
      </c>
      <c r="AQ2" s="74" t="s">
        <v>96</v>
      </c>
      <c r="AR2" s="74" t="s">
        <v>97</v>
      </c>
      <c r="AS2" s="74" t="s">
        <v>98</v>
      </c>
      <c r="AT2" s="74" t="s">
        <v>38</v>
      </c>
      <c r="AU2" s="74" t="s">
        <v>99</v>
      </c>
      <c r="AV2" s="74" t="s">
        <v>100</v>
      </c>
      <c r="AW2" s="74" t="s">
        <v>101</v>
      </c>
      <c r="AX2" s="74" t="s">
        <v>102</v>
      </c>
      <c r="AY2" s="74" t="s">
        <v>103</v>
      </c>
      <c r="AZ2" s="74" t="s">
        <v>104</v>
      </c>
      <c r="BA2" s="75" t="s">
        <v>105</v>
      </c>
    </row>
    <row r="3" spans="1:53" ht="15.75" thickTop="1">
      <c r="A3" s="142" t="s">
        <v>52</v>
      </c>
      <c r="B3" s="106">
        <v>306109661</v>
      </c>
      <c r="C3" s="106">
        <v>4671707</v>
      </c>
      <c r="D3" s="106">
        <v>692925</v>
      </c>
      <c r="E3" s="106">
        <v>6703160</v>
      </c>
      <c r="F3" s="106">
        <v>2879988</v>
      </c>
      <c r="G3" s="106">
        <v>37223387</v>
      </c>
      <c r="H3" s="106">
        <v>5049527</v>
      </c>
      <c r="I3" s="106">
        <v>3496874</v>
      </c>
      <c r="J3" s="106">
        <v>881274</v>
      </c>
      <c r="K3" s="106">
        <v>608021</v>
      </c>
      <c r="L3" s="106">
        <v>18530850</v>
      </c>
      <c r="M3" s="106">
        <v>9831871</v>
      </c>
      <c r="N3" s="106">
        <v>1256835</v>
      </c>
      <c r="O3" s="106">
        <v>1531346</v>
      </c>
      <c r="P3" s="106">
        <v>12900556</v>
      </c>
      <c r="Q3" s="106">
        <v>6359462</v>
      </c>
      <c r="R3" s="106">
        <v>2962323</v>
      </c>
      <c r="S3" s="106">
        <v>2757289</v>
      </c>
      <c r="T3" s="106">
        <v>4292348</v>
      </c>
      <c r="U3" s="106">
        <v>4431556</v>
      </c>
      <c r="V3" s="106">
        <v>1284611</v>
      </c>
      <c r="W3" s="106">
        <v>5726789</v>
      </c>
      <c r="X3" s="106">
        <v>6615896</v>
      </c>
      <c r="Y3" s="106">
        <v>9771797</v>
      </c>
      <c r="Z3" s="106">
        <v>5186162</v>
      </c>
      <c r="AA3" s="106">
        <v>2929043</v>
      </c>
      <c r="AB3" s="106">
        <v>5978600</v>
      </c>
      <c r="AC3" s="106">
        <v>971121</v>
      </c>
      <c r="AD3" s="106">
        <v>1788053</v>
      </c>
      <c r="AE3" s="106">
        <v>2639315</v>
      </c>
      <c r="AF3" s="106">
        <v>1301555</v>
      </c>
      <c r="AG3" s="106">
        <v>8671572</v>
      </c>
      <c r="AH3" s="106">
        <v>2014685</v>
      </c>
      <c r="AI3" s="106">
        <v>19288602</v>
      </c>
      <c r="AJ3" s="106">
        <v>9247925</v>
      </c>
      <c r="AK3" s="106">
        <v>634629</v>
      </c>
      <c r="AL3" s="106">
        <v>11348940</v>
      </c>
      <c r="AM3" s="106">
        <v>3673215</v>
      </c>
      <c r="AN3" s="106">
        <v>3777269</v>
      </c>
      <c r="AO3" s="106">
        <v>12453225</v>
      </c>
      <c r="AP3" s="106">
        <v>1047611</v>
      </c>
      <c r="AQ3" s="106">
        <v>4526437</v>
      </c>
      <c r="AR3" s="106">
        <v>806431</v>
      </c>
      <c r="AS3" s="106">
        <v>6311193</v>
      </c>
      <c r="AT3" s="106">
        <v>25154242</v>
      </c>
      <c r="AU3" s="106">
        <v>2829008</v>
      </c>
      <c r="AV3" s="106">
        <v>622303</v>
      </c>
      <c r="AW3" s="106">
        <v>7770767</v>
      </c>
      <c r="AX3" s="106">
        <v>6723451</v>
      </c>
      <c r="AY3" s="106">
        <v>1807322</v>
      </c>
      <c r="AZ3" s="106">
        <v>5609987</v>
      </c>
      <c r="BA3" s="107">
        <v>536599</v>
      </c>
    </row>
    <row r="4" spans="1:53">
      <c r="A4" s="143" t="s">
        <v>2</v>
      </c>
      <c r="B4" s="108">
        <v>49971527</v>
      </c>
      <c r="C4" s="108">
        <v>169177</v>
      </c>
      <c r="D4" s="108">
        <v>39874</v>
      </c>
      <c r="E4" s="108">
        <v>2166354</v>
      </c>
      <c r="F4" s="108">
        <v>148717</v>
      </c>
      <c r="G4" s="108">
        <v>14294358</v>
      </c>
      <c r="H4" s="108">
        <v>934720</v>
      </c>
      <c r="I4" s="108">
        <v>405296</v>
      </c>
      <c r="J4" s="108">
        <v>71696</v>
      </c>
      <c r="K4" s="108">
        <v>60388</v>
      </c>
      <c r="L4" s="108">
        <v>3897000</v>
      </c>
      <c r="M4" s="108">
        <v>814144</v>
      </c>
      <c r="N4" s="108">
        <v>120671</v>
      </c>
      <c r="O4" s="108">
        <v>187568</v>
      </c>
      <c r="P4" s="108">
        <v>1792426</v>
      </c>
      <c r="Q4" s="108">
        <v>254524</v>
      </c>
      <c r="R4" s="108">
        <v>183508</v>
      </c>
      <c r="S4" s="108">
        <v>255912</v>
      </c>
      <c r="T4" s="108">
        <v>157146</v>
      </c>
      <c r="U4" s="108">
        <v>146193</v>
      </c>
      <c r="V4" s="108">
        <v>10065</v>
      </c>
      <c r="W4" s="108">
        <v>487771</v>
      </c>
      <c r="X4" s="108">
        <v>577706</v>
      </c>
      <c r="Y4" s="108">
        <v>469597</v>
      </c>
      <c r="Z4" s="108">
        <v>236325</v>
      </c>
      <c r="AA4" s="108">
        <v>59407</v>
      </c>
      <c r="AB4" s="108">
        <v>195388</v>
      </c>
      <c r="AC4" s="108">
        <v>30018</v>
      </c>
      <c r="AD4" s="108">
        <v>196386</v>
      </c>
      <c r="AE4" s="108">
        <v>671161</v>
      </c>
      <c r="AF4" s="108">
        <v>22114</v>
      </c>
      <c r="AG4" s="108">
        <v>1773867</v>
      </c>
      <c r="AH4" s="108">
        <v>873729</v>
      </c>
      <c r="AI4" s="108">
        <v>3322871</v>
      </c>
      <c r="AJ4" s="108">
        <v>679769</v>
      </c>
      <c r="AK4" s="108">
        <v>12391</v>
      </c>
      <c r="AL4" s="108">
        <v>333255</v>
      </c>
      <c r="AM4" s="108">
        <v>265986</v>
      </c>
      <c r="AN4" s="108">
        <v>289331</v>
      </c>
      <c r="AO4" s="108">
        <v>683242</v>
      </c>
      <c r="AP4" s="108">
        <v>124075</v>
      </c>
      <c r="AQ4" s="108">
        <v>179636</v>
      </c>
      <c r="AR4" s="108">
        <v>28564</v>
      </c>
      <c r="AS4" s="108">
        <v>232809</v>
      </c>
      <c r="AT4" s="108">
        <v>10073274</v>
      </c>
      <c r="AU4" s="108">
        <v>258532</v>
      </c>
      <c r="AV4" s="108">
        <v>5138</v>
      </c>
      <c r="AW4" s="108">
        <v>657611</v>
      </c>
      <c r="AX4" s="108">
        <v>759544</v>
      </c>
      <c r="AY4" s="108">
        <v>9986</v>
      </c>
      <c r="AZ4" s="108">
        <v>308749</v>
      </c>
      <c r="BA4" s="109">
        <v>43558</v>
      </c>
    </row>
    <row r="5" spans="1:53">
      <c r="A5" s="142"/>
      <c r="B5" s="132">
        <f>B4/B3</f>
        <v>0.16324714103028587</v>
      </c>
      <c r="C5" s="132">
        <f t="shared" ref="C5:BA5" si="0">C4/C3</f>
        <v>3.6213101549390836E-2</v>
      </c>
      <c r="D5" s="132">
        <f t="shared" si="0"/>
        <v>5.7544467294440238E-2</v>
      </c>
      <c r="E5" s="132">
        <f t="shared" si="0"/>
        <v>0.32318399083417371</v>
      </c>
      <c r="F5" s="132">
        <f t="shared" si="0"/>
        <v>5.1638062380815475E-2</v>
      </c>
      <c r="G5" s="132">
        <f t="shared" si="0"/>
        <v>0.38401551153848518</v>
      </c>
      <c r="H5" s="132">
        <f t="shared" si="0"/>
        <v>0.18511040737082898</v>
      </c>
      <c r="I5" s="132">
        <f t="shared" si="0"/>
        <v>0.11590237452078628</v>
      </c>
      <c r="J5" s="132">
        <f t="shared" si="0"/>
        <v>8.1354947496465338E-2</v>
      </c>
      <c r="K5" s="132">
        <f t="shared" si="0"/>
        <v>9.9318937997207327E-2</v>
      </c>
      <c r="L5" s="132">
        <f t="shared" si="0"/>
        <v>0.21029796258671352</v>
      </c>
      <c r="M5" s="132">
        <f t="shared" si="0"/>
        <v>8.2806619411503676E-2</v>
      </c>
      <c r="N5" s="132">
        <f t="shared" si="0"/>
        <v>9.601180743693484E-2</v>
      </c>
      <c r="O5" s="132">
        <f t="shared" si="0"/>
        <v>0.12248570865108212</v>
      </c>
      <c r="P5" s="132">
        <f t="shared" si="0"/>
        <v>0.13894176344027342</v>
      </c>
      <c r="Q5" s="132">
        <f t="shared" si="0"/>
        <v>4.0022882438797494E-2</v>
      </c>
      <c r="R5" s="132">
        <f t="shared" si="0"/>
        <v>6.194732984890574E-2</v>
      </c>
      <c r="S5" s="132">
        <f t="shared" si="0"/>
        <v>9.2812904269374732E-2</v>
      </c>
      <c r="T5" s="132">
        <f t="shared" si="0"/>
        <v>3.661073146911667E-2</v>
      </c>
      <c r="U5" s="132">
        <f t="shared" si="0"/>
        <v>3.2989090062271582E-2</v>
      </c>
      <c r="V5" s="132">
        <f t="shared" si="0"/>
        <v>7.8350566825287973E-3</v>
      </c>
      <c r="W5" s="132">
        <f t="shared" si="0"/>
        <v>8.5173558865186058E-2</v>
      </c>
      <c r="X5" s="132">
        <f t="shared" si="0"/>
        <v>8.7320901054067354E-2</v>
      </c>
      <c r="Y5" s="132">
        <f t="shared" si="0"/>
        <v>4.8056360565001503E-2</v>
      </c>
      <c r="Z5" s="132">
        <f t="shared" si="0"/>
        <v>4.5568379853926658E-2</v>
      </c>
      <c r="AA5" s="132">
        <f t="shared" si="0"/>
        <v>2.028205116824847E-2</v>
      </c>
      <c r="AB5" s="132">
        <f t="shared" si="0"/>
        <v>3.2681229719332287E-2</v>
      </c>
      <c r="AC5" s="132">
        <f t="shared" si="0"/>
        <v>3.0910669216297454E-2</v>
      </c>
      <c r="AD5" s="132">
        <f t="shared" si="0"/>
        <v>0.10983231481393449</v>
      </c>
      <c r="AE5" s="132">
        <f t="shared" si="0"/>
        <v>0.25429363300704916</v>
      </c>
      <c r="AF5" s="132">
        <f t="shared" si="0"/>
        <v>1.6990446043386565E-2</v>
      </c>
      <c r="AG5" s="132">
        <f t="shared" si="0"/>
        <v>0.20456117991063211</v>
      </c>
      <c r="AH5" s="132">
        <f t="shared" si="0"/>
        <v>0.43368020310867456</v>
      </c>
      <c r="AI5" s="132">
        <f t="shared" si="0"/>
        <v>0.1722712200707962</v>
      </c>
      <c r="AJ5" s="132">
        <f t="shared" si="0"/>
        <v>7.3505029506619052E-2</v>
      </c>
      <c r="AK5" s="132">
        <f t="shared" si="0"/>
        <v>1.952479322564837E-2</v>
      </c>
      <c r="AL5" s="132">
        <f t="shared" si="0"/>
        <v>2.9364416412457902E-2</v>
      </c>
      <c r="AM5" s="132">
        <f t="shared" si="0"/>
        <v>7.2412314552782783E-2</v>
      </c>
      <c r="AN5" s="132">
        <f t="shared" si="0"/>
        <v>7.6597933586408595E-2</v>
      </c>
      <c r="AO5" s="132">
        <f t="shared" si="0"/>
        <v>5.4864663571082994E-2</v>
      </c>
      <c r="AP5" s="132">
        <f t="shared" si="0"/>
        <v>0.11843613707759847</v>
      </c>
      <c r="AQ5" s="132">
        <f t="shared" si="0"/>
        <v>3.9685960502708867E-2</v>
      </c>
      <c r="AR5" s="132">
        <f t="shared" si="0"/>
        <v>3.5420265341982143E-2</v>
      </c>
      <c r="AS5" s="132">
        <f t="shared" si="0"/>
        <v>3.6888271361690254E-2</v>
      </c>
      <c r="AT5" s="132">
        <f t="shared" si="0"/>
        <v>0.40046024841456163</v>
      </c>
      <c r="AU5" s="132">
        <f t="shared" si="0"/>
        <v>9.138609717611261E-2</v>
      </c>
      <c r="AV5" s="132">
        <f t="shared" si="0"/>
        <v>8.2564281387041364E-3</v>
      </c>
      <c r="AW5" s="132">
        <f t="shared" si="0"/>
        <v>8.4626266622072191E-2</v>
      </c>
      <c r="AX5" s="132">
        <f t="shared" si="0"/>
        <v>0.11296936647563878</v>
      </c>
      <c r="AY5" s="132">
        <f t="shared" si="0"/>
        <v>5.5253020767743657E-3</v>
      </c>
      <c r="AZ5" s="132">
        <f t="shared" si="0"/>
        <v>5.5035599904242199E-2</v>
      </c>
      <c r="BA5" s="133">
        <f t="shared" si="0"/>
        <v>8.1174210164387181E-2</v>
      </c>
    </row>
    <row r="6" spans="1:53">
      <c r="A6" s="143" t="s">
        <v>3</v>
      </c>
      <c r="B6" s="108">
        <v>32538944</v>
      </c>
      <c r="C6" s="108">
        <v>123317</v>
      </c>
      <c r="D6" s="108">
        <v>22001</v>
      </c>
      <c r="E6" s="108">
        <v>1953869</v>
      </c>
      <c r="F6" s="108">
        <v>95146</v>
      </c>
      <c r="G6" s="108">
        <v>11751918</v>
      </c>
      <c r="H6" s="108">
        <v>699484</v>
      </c>
      <c r="I6" s="108">
        <v>46649</v>
      </c>
      <c r="J6" s="108">
        <v>37865</v>
      </c>
      <c r="K6" s="108">
        <v>12532</v>
      </c>
      <c r="L6" s="108">
        <v>533329</v>
      </c>
      <c r="M6" s="108">
        <v>442695</v>
      </c>
      <c r="N6" s="108">
        <v>36942</v>
      </c>
      <c r="O6" s="108">
        <v>172021</v>
      </c>
      <c r="P6" s="108">
        <v>1490019</v>
      </c>
      <c r="Q6" s="108">
        <v>202179</v>
      </c>
      <c r="R6" s="108">
        <v>141270</v>
      </c>
      <c r="S6" s="108">
        <v>206644</v>
      </c>
      <c r="T6" s="108">
        <v>76255</v>
      </c>
      <c r="U6" s="108">
        <v>27038</v>
      </c>
      <c r="V6" s="108">
        <v>2525</v>
      </c>
      <c r="W6" s="108">
        <v>80954</v>
      </c>
      <c r="X6" s="108">
        <v>22508</v>
      </c>
      <c r="Y6" s="108">
        <v>360358</v>
      </c>
      <c r="Z6" s="108">
        <v>172451</v>
      </c>
      <c r="AA6" s="108">
        <v>26354</v>
      </c>
      <c r="AB6" s="108">
        <v>121582</v>
      </c>
      <c r="AC6" s="108">
        <v>23642</v>
      </c>
      <c r="AD6" s="108">
        <v>145582</v>
      </c>
      <c r="AE6" s="108">
        <v>567259</v>
      </c>
      <c r="AF6" s="108">
        <v>3153</v>
      </c>
      <c r="AG6" s="108">
        <v>316991</v>
      </c>
      <c r="AH6" s="108">
        <v>435074</v>
      </c>
      <c r="AI6" s="108">
        <v>428390</v>
      </c>
      <c r="AJ6" s="108">
        <v>507374</v>
      </c>
      <c r="AK6" s="108">
        <v>8992</v>
      </c>
      <c r="AL6" s="108">
        <v>180232</v>
      </c>
      <c r="AM6" s="108">
        <v>232198</v>
      </c>
      <c r="AN6" s="108">
        <v>236413</v>
      </c>
      <c r="AO6" s="108">
        <v>90873</v>
      </c>
      <c r="AP6" s="108">
        <v>2479</v>
      </c>
      <c r="AQ6" s="108">
        <v>111247</v>
      </c>
      <c r="AR6" s="108">
        <v>15732</v>
      </c>
      <c r="AS6" s="108">
        <v>166084</v>
      </c>
      <c r="AT6" s="108">
        <v>8910014</v>
      </c>
      <c r="AU6" s="108">
        <v>185901</v>
      </c>
      <c r="AV6" s="108">
        <v>429</v>
      </c>
      <c r="AW6" s="108">
        <v>228866</v>
      </c>
      <c r="AX6" s="108">
        <v>612946</v>
      </c>
      <c r="AY6" s="108">
        <v>6332</v>
      </c>
      <c r="AZ6" s="108">
        <v>236221</v>
      </c>
      <c r="BA6" s="109">
        <v>28615</v>
      </c>
    </row>
    <row r="7" spans="1:53">
      <c r="A7" s="142"/>
      <c r="B7" s="110">
        <f>B6/B3</f>
        <v>0.10629832424661696</v>
      </c>
      <c r="C7" s="110">
        <f t="shared" ref="C7:BA7" si="1">C6/C3</f>
        <v>2.6396561256945266E-2</v>
      </c>
      <c r="D7" s="110">
        <f t="shared" si="1"/>
        <v>3.1750910993253237E-2</v>
      </c>
      <c r="E7" s="110">
        <f t="shared" si="1"/>
        <v>0.29148476241056459</v>
      </c>
      <c r="F7" s="110">
        <f t="shared" si="1"/>
        <v>3.3036943209485595E-2</v>
      </c>
      <c r="G7" s="110">
        <f t="shared" si="1"/>
        <v>0.3157132906793248</v>
      </c>
      <c r="H7" s="110">
        <f t="shared" si="1"/>
        <v>0.13852465785409207</v>
      </c>
      <c r="I7" s="110">
        <f t="shared" si="1"/>
        <v>1.3340200419002801E-2</v>
      </c>
      <c r="J7" s="110">
        <f t="shared" si="1"/>
        <v>4.2966205743049268E-2</v>
      </c>
      <c r="K7" s="110">
        <f t="shared" si="1"/>
        <v>2.0611130207673748E-2</v>
      </c>
      <c r="L7" s="110">
        <f t="shared" si="1"/>
        <v>2.8780600997795568E-2</v>
      </c>
      <c r="M7" s="110">
        <f t="shared" si="1"/>
        <v>4.5026526487176248E-2</v>
      </c>
      <c r="N7" s="110">
        <f t="shared" si="1"/>
        <v>2.9392879733616584E-2</v>
      </c>
      <c r="O7" s="110">
        <f t="shared" si="1"/>
        <v>0.11233320229392965</v>
      </c>
      <c r="P7" s="110">
        <f t="shared" si="1"/>
        <v>0.11550037068169774</v>
      </c>
      <c r="Q7" s="110">
        <f t="shared" si="1"/>
        <v>3.1791840253153493E-2</v>
      </c>
      <c r="R7" s="110">
        <f t="shared" si="1"/>
        <v>4.7688925211734172E-2</v>
      </c>
      <c r="S7" s="110">
        <f t="shared" si="1"/>
        <v>7.4944628582640407E-2</v>
      </c>
      <c r="T7" s="110">
        <f t="shared" si="1"/>
        <v>1.7765334963521132E-2</v>
      </c>
      <c r="U7" s="110">
        <f t="shared" si="1"/>
        <v>6.1012429945599246E-3</v>
      </c>
      <c r="V7" s="110">
        <f t="shared" si="1"/>
        <v>1.9655755711262008E-3</v>
      </c>
      <c r="W7" s="110">
        <f t="shared" si="1"/>
        <v>1.4136019329505593E-2</v>
      </c>
      <c r="X7" s="110">
        <f t="shared" si="1"/>
        <v>3.4021091020777837E-3</v>
      </c>
      <c r="Y7" s="110">
        <f t="shared" si="1"/>
        <v>3.6877352241353356E-2</v>
      </c>
      <c r="Z7" s="110">
        <f t="shared" si="1"/>
        <v>3.325214291416273E-2</v>
      </c>
      <c r="AA7" s="110">
        <f t="shared" si="1"/>
        <v>8.9974780158570567E-3</v>
      </c>
      <c r="AB7" s="110">
        <f t="shared" si="1"/>
        <v>2.0336199110159568E-2</v>
      </c>
      <c r="AC7" s="110">
        <f t="shared" si="1"/>
        <v>2.4345061017113211E-2</v>
      </c>
      <c r="AD7" s="110">
        <f t="shared" si="1"/>
        <v>8.1419286788478859E-2</v>
      </c>
      <c r="AE7" s="110">
        <f t="shared" si="1"/>
        <v>0.21492660027317695</v>
      </c>
      <c r="AF7" s="110">
        <f t="shared" si="1"/>
        <v>2.4224869483041437E-3</v>
      </c>
      <c r="AG7" s="110">
        <f t="shared" si="1"/>
        <v>3.6555194375368159E-2</v>
      </c>
      <c r="AH7" s="110">
        <f t="shared" si="1"/>
        <v>0.21595137701427269</v>
      </c>
      <c r="AI7" s="110">
        <f t="shared" si="1"/>
        <v>2.2209489313948207E-2</v>
      </c>
      <c r="AJ7" s="110">
        <f t="shared" si="1"/>
        <v>5.4863550472132941E-2</v>
      </c>
      <c r="AK7" s="110">
        <f t="shared" si="1"/>
        <v>1.4168908133728526E-2</v>
      </c>
      <c r="AL7" s="110">
        <f t="shared" si="1"/>
        <v>1.5880954520862741E-2</v>
      </c>
      <c r="AM7" s="110">
        <f t="shared" si="1"/>
        <v>6.3213833113498666E-2</v>
      </c>
      <c r="AN7" s="110">
        <f t="shared" si="1"/>
        <v>6.2588340941563861E-2</v>
      </c>
      <c r="AO7" s="110">
        <f t="shared" si="1"/>
        <v>7.2971459200327623E-3</v>
      </c>
      <c r="AP7" s="110">
        <f t="shared" si="1"/>
        <v>2.3663363595838533E-3</v>
      </c>
      <c r="AQ7" s="110">
        <f t="shared" si="1"/>
        <v>2.4577167427714115E-2</v>
      </c>
      <c r="AR7" s="110">
        <f t="shared" si="1"/>
        <v>1.9508178629045757E-2</v>
      </c>
      <c r="AS7" s="110">
        <f t="shared" si="1"/>
        <v>2.6315785303982941E-2</v>
      </c>
      <c r="AT7" s="110">
        <f t="shared" si="1"/>
        <v>0.35421516577601503</v>
      </c>
      <c r="AU7" s="110">
        <f t="shared" si="1"/>
        <v>6.5712433474914178E-2</v>
      </c>
      <c r="AV7" s="110">
        <f t="shared" si="1"/>
        <v>6.8937479009421453E-4</v>
      </c>
      <c r="AW7" s="110">
        <f t="shared" si="1"/>
        <v>2.9452176342438269E-2</v>
      </c>
      <c r="AX7" s="110">
        <f t="shared" si="1"/>
        <v>9.1165385157116488E-2</v>
      </c>
      <c r="AY7" s="110">
        <f t="shared" si="1"/>
        <v>3.503526211709922E-3</v>
      </c>
      <c r="AZ7" s="110">
        <f t="shared" si="1"/>
        <v>4.2107227699458127E-2</v>
      </c>
      <c r="BA7" s="111">
        <f t="shared" si="1"/>
        <v>5.3326599565038324E-2</v>
      </c>
    </row>
    <row r="8" spans="1:53">
      <c r="A8" s="76" t="s">
        <v>4</v>
      </c>
      <c r="B8" s="112">
        <v>21158783</v>
      </c>
      <c r="C8" s="112">
        <v>67369</v>
      </c>
      <c r="D8" s="112">
        <v>17675</v>
      </c>
      <c r="E8" s="112">
        <v>1398407</v>
      </c>
      <c r="F8" s="112">
        <v>66008</v>
      </c>
      <c r="G8" s="112">
        <v>7381925</v>
      </c>
      <c r="H8" s="112">
        <v>499642</v>
      </c>
      <c r="I8" s="112">
        <v>25791</v>
      </c>
      <c r="J8" s="112">
        <v>15547</v>
      </c>
      <c r="K8" s="112">
        <v>5662</v>
      </c>
      <c r="L8" s="112">
        <v>305755</v>
      </c>
      <c r="M8" s="112">
        <v>220027</v>
      </c>
      <c r="N8" s="112">
        <v>28251</v>
      </c>
      <c r="O8" s="112">
        <v>108678</v>
      </c>
      <c r="P8" s="112">
        <v>847598</v>
      </c>
      <c r="Q8" s="112">
        <v>109294</v>
      </c>
      <c r="R8" s="112">
        <v>78652</v>
      </c>
      <c r="S8" s="112">
        <v>133052</v>
      </c>
      <c r="T8" s="112">
        <v>39198</v>
      </c>
      <c r="U8" s="112">
        <v>5798</v>
      </c>
      <c r="V8" s="112">
        <v>1603</v>
      </c>
      <c r="W8" s="112">
        <v>34292</v>
      </c>
      <c r="X8" s="112">
        <v>18164</v>
      </c>
      <c r="Y8" s="112">
        <v>275015</v>
      </c>
      <c r="Z8" s="112">
        <v>114507</v>
      </c>
      <c r="AA8" s="112">
        <v>12866</v>
      </c>
      <c r="AB8" s="112">
        <v>91133</v>
      </c>
      <c r="AC8" s="112">
        <v>20257</v>
      </c>
      <c r="AD8" s="112">
        <v>86583</v>
      </c>
      <c r="AE8" s="112">
        <v>345460</v>
      </c>
      <c r="AF8" s="112">
        <v>2964</v>
      </c>
      <c r="AG8" s="112">
        <v>115609</v>
      </c>
      <c r="AH8" s="112">
        <v>328214</v>
      </c>
      <c r="AI8" s="112">
        <v>220656</v>
      </c>
      <c r="AJ8" s="112">
        <v>270280</v>
      </c>
      <c r="AK8" s="112">
        <v>8686</v>
      </c>
      <c r="AL8" s="112">
        <v>134929</v>
      </c>
      <c r="AM8" s="112">
        <v>179849</v>
      </c>
      <c r="AN8" s="112">
        <v>150974</v>
      </c>
      <c r="AO8" s="112">
        <v>46858</v>
      </c>
      <c r="AP8" s="112">
        <v>305</v>
      </c>
      <c r="AQ8" s="112">
        <v>48614</v>
      </c>
      <c r="AR8" s="112">
        <v>12184</v>
      </c>
      <c r="AS8" s="112">
        <v>80425</v>
      </c>
      <c r="AT8" s="112">
        <v>6385849</v>
      </c>
      <c r="AU8" s="112">
        <v>118856</v>
      </c>
      <c r="AV8" s="112">
        <v>429</v>
      </c>
      <c r="AW8" s="112">
        <v>128169</v>
      </c>
      <c r="AX8" s="112">
        <v>398206</v>
      </c>
      <c r="AY8" s="112">
        <v>4346</v>
      </c>
      <c r="AZ8" s="112">
        <v>144683</v>
      </c>
      <c r="BA8" s="113">
        <v>23489</v>
      </c>
    </row>
    <row r="9" spans="1:53">
      <c r="A9" s="76" t="s">
        <v>5</v>
      </c>
      <c r="B9" s="112">
        <v>11200031</v>
      </c>
      <c r="C9" s="112">
        <v>55948</v>
      </c>
      <c r="D9" s="112">
        <v>3999</v>
      </c>
      <c r="E9" s="112">
        <v>549197</v>
      </c>
      <c r="F9" s="112">
        <v>29139</v>
      </c>
      <c r="G9" s="112">
        <v>4330124</v>
      </c>
      <c r="H9" s="112">
        <v>195974</v>
      </c>
      <c r="I9" s="112">
        <v>20858</v>
      </c>
      <c r="J9" s="112">
        <v>21746</v>
      </c>
      <c r="K9" s="112">
        <v>6295</v>
      </c>
      <c r="L9" s="112">
        <v>221378</v>
      </c>
      <c r="M9" s="112">
        <v>217995</v>
      </c>
      <c r="N9" s="112">
        <v>8691</v>
      </c>
      <c r="O9" s="112">
        <v>63343</v>
      </c>
      <c r="P9" s="112">
        <v>635296</v>
      </c>
      <c r="Q9" s="112">
        <v>92885</v>
      </c>
      <c r="R9" s="112">
        <v>61025</v>
      </c>
      <c r="S9" s="112">
        <v>68717</v>
      </c>
      <c r="T9" s="112">
        <v>37057</v>
      </c>
      <c r="U9" s="112">
        <v>21240</v>
      </c>
      <c r="V9" s="112">
        <v>676</v>
      </c>
      <c r="W9" s="112">
        <v>44471</v>
      </c>
      <c r="X9" s="112">
        <v>4345</v>
      </c>
      <c r="Y9" s="112">
        <v>84205</v>
      </c>
      <c r="Z9" s="112">
        <v>53092</v>
      </c>
      <c r="AA9" s="112">
        <v>13488</v>
      </c>
      <c r="AB9" s="112">
        <v>29127</v>
      </c>
      <c r="AC9" s="112">
        <v>2993</v>
      </c>
      <c r="AD9" s="112">
        <v>58601</v>
      </c>
      <c r="AE9" s="112">
        <v>219425</v>
      </c>
      <c r="AF9" s="112">
        <v>189</v>
      </c>
      <c r="AG9" s="112">
        <v>201381</v>
      </c>
      <c r="AH9" s="112">
        <v>106861</v>
      </c>
      <c r="AI9" s="112">
        <v>204715</v>
      </c>
      <c r="AJ9" s="112">
        <v>230416</v>
      </c>
      <c r="AK9" s="112">
        <v>306</v>
      </c>
      <c r="AL9" s="112">
        <v>39790</v>
      </c>
      <c r="AM9" s="112">
        <v>48989</v>
      </c>
      <c r="AN9" s="112">
        <v>85439</v>
      </c>
      <c r="AO9" s="112">
        <v>42653</v>
      </c>
      <c r="AP9" s="112">
        <v>2008</v>
      </c>
      <c r="AQ9" s="112">
        <v>62633</v>
      </c>
      <c r="AR9" s="112">
        <v>3094</v>
      </c>
      <c r="AS9" s="112">
        <v>76186</v>
      </c>
      <c r="AT9" s="112">
        <v>2471254</v>
      </c>
      <c r="AU9" s="112">
        <v>67044</v>
      </c>
      <c r="AV9" s="112">
        <v>0</v>
      </c>
      <c r="AW9" s="112">
        <v>93298</v>
      </c>
      <c r="AX9" s="112">
        <v>214740</v>
      </c>
      <c r="AY9" s="112">
        <v>1041</v>
      </c>
      <c r="AZ9" s="112">
        <v>91538</v>
      </c>
      <c r="BA9" s="113">
        <v>5126</v>
      </c>
    </row>
    <row r="10" spans="1:53">
      <c r="A10" s="158" t="s">
        <v>53</v>
      </c>
      <c r="B10" s="108">
        <v>21424445</v>
      </c>
      <c r="C10" s="108">
        <v>111934</v>
      </c>
      <c r="D10" s="108">
        <v>22036</v>
      </c>
      <c r="E10" s="108">
        <v>566186</v>
      </c>
      <c r="F10" s="108">
        <v>89397</v>
      </c>
      <c r="G10" s="108">
        <v>5341265</v>
      </c>
      <c r="H10" s="108">
        <v>270239</v>
      </c>
      <c r="I10" s="108">
        <v>224458</v>
      </c>
      <c r="J10" s="108">
        <v>49961</v>
      </c>
      <c r="K10" s="108">
        <v>52845</v>
      </c>
      <c r="L10" s="108">
        <v>1734968</v>
      </c>
      <c r="M10" s="108">
        <v>561297</v>
      </c>
      <c r="N10" s="108">
        <v>97908</v>
      </c>
      <c r="O10" s="108">
        <v>69658</v>
      </c>
      <c r="P10" s="108">
        <v>887285</v>
      </c>
      <c r="Q10" s="108">
        <v>163757</v>
      </c>
      <c r="R10" s="108">
        <v>100687</v>
      </c>
      <c r="S10" s="108">
        <v>103277</v>
      </c>
      <c r="T10" s="108">
        <v>124016</v>
      </c>
      <c r="U10" s="108">
        <v>78093</v>
      </c>
      <c r="V10" s="108">
        <v>15141</v>
      </c>
      <c r="W10" s="108">
        <v>474720</v>
      </c>
      <c r="X10" s="108">
        <v>446097</v>
      </c>
      <c r="Y10" s="108">
        <v>312849</v>
      </c>
      <c r="Z10" s="108">
        <v>185878</v>
      </c>
      <c r="AA10" s="108">
        <v>35924</v>
      </c>
      <c r="AB10" s="108">
        <v>128051</v>
      </c>
      <c r="AC10" s="108">
        <v>14269</v>
      </c>
      <c r="AD10" s="108">
        <v>104305</v>
      </c>
      <c r="AE10" s="108">
        <v>254514</v>
      </c>
      <c r="AF10" s="108">
        <v>36258</v>
      </c>
      <c r="AG10" s="108">
        <v>956271</v>
      </c>
      <c r="AH10" s="108">
        <v>110509</v>
      </c>
      <c r="AI10" s="108">
        <v>1966273</v>
      </c>
      <c r="AJ10" s="108">
        <v>393340</v>
      </c>
      <c r="AK10" s="108">
        <v>4827</v>
      </c>
      <c r="AL10" s="108">
        <v>196633</v>
      </c>
      <c r="AM10" s="108">
        <v>85878</v>
      </c>
      <c r="AN10" s="108">
        <v>169558</v>
      </c>
      <c r="AO10" s="108">
        <v>375093</v>
      </c>
      <c r="AP10" s="108">
        <v>65194</v>
      </c>
      <c r="AQ10" s="108">
        <v>110312</v>
      </c>
      <c r="AR10" s="108">
        <v>21314</v>
      </c>
      <c r="AS10" s="108">
        <v>213883</v>
      </c>
      <c r="AT10" s="108">
        <v>2779697</v>
      </c>
      <c r="AU10" s="108">
        <v>114166</v>
      </c>
      <c r="AV10" s="108">
        <v>12842</v>
      </c>
      <c r="AW10" s="108">
        <v>486535</v>
      </c>
      <c r="AX10" s="108">
        <v>518432</v>
      </c>
      <c r="AY10" s="108">
        <v>10983</v>
      </c>
      <c r="AZ10" s="108">
        <v>165242</v>
      </c>
      <c r="BA10" s="109">
        <v>10190</v>
      </c>
    </row>
    <row r="11" spans="1:53">
      <c r="A11" s="159"/>
      <c r="B11" s="114">
        <f>B10/B3</f>
        <v>6.9989444077036167E-2</v>
      </c>
      <c r="C11" s="114">
        <f t="shared" ref="C11:BA11" si="2">C10/C3</f>
        <v>2.3959978654483256E-2</v>
      </c>
      <c r="D11" s="114">
        <f t="shared" si="2"/>
        <v>3.1801421510264459E-2</v>
      </c>
      <c r="E11" s="114">
        <f t="shared" si="2"/>
        <v>8.4465535657809149E-2</v>
      </c>
      <c r="F11" s="114">
        <f t="shared" si="2"/>
        <v>3.1040754336476403E-2</v>
      </c>
      <c r="G11" s="114">
        <f t="shared" si="2"/>
        <v>0.14349218140735018</v>
      </c>
      <c r="H11" s="114">
        <f t="shared" si="2"/>
        <v>5.3517685913947982E-2</v>
      </c>
      <c r="I11" s="114">
        <f t="shared" si="2"/>
        <v>6.4188186363020233E-2</v>
      </c>
      <c r="J11" s="114">
        <f t="shared" si="2"/>
        <v>5.669178938672876E-2</v>
      </c>
      <c r="K11" s="114">
        <f t="shared" si="2"/>
        <v>8.6913116487752892E-2</v>
      </c>
      <c r="L11" s="114">
        <f t="shared" si="2"/>
        <v>9.3625926495546616E-2</v>
      </c>
      <c r="M11" s="114">
        <f t="shared" si="2"/>
        <v>5.7089540739499123E-2</v>
      </c>
      <c r="N11" s="114">
        <f t="shared" si="2"/>
        <v>7.7900440391936887E-2</v>
      </c>
      <c r="O11" s="114">
        <f t="shared" si="2"/>
        <v>4.5488086950956873E-2</v>
      </c>
      <c r="P11" s="114">
        <f t="shared" si="2"/>
        <v>6.8778818525341082E-2</v>
      </c>
      <c r="Q11" s="114">
        <f t="shared" si="2"/>
        <v>2.5750134209466147E-2</v>
      </c>
      <c r="R11" s="114">
        <f t="shared" si="2"/>
        <v>3.3989203743143473E-2</v>
      </c>
      <c r="S11" s="114">
        <f t="shared" si="2"/>
        <v>3.7455993912861509E-2</v>
      </c>
      <c r="T11" s="114">
        <f t="shared" si="2"/>
        <v>2.8892345168658271E-2</v>
      </c>
      <c r="U11" s="114">
        <f t="shared" si="2"/>
        <v>1.762202711643495E-2</v>
      </c>
      <c r="V11" s="114">
        <f t="shared" si="2"/>
        <v>1.1786447414820518E-2</v>
      </c>
      <c r="W11" s="114">
        <f t="shared" si="2"/>
        <v>8.2894620353569856E-2</v>
      </c>
      <c r="X11" s="114">
        <f t="shared" si="2"/>
        <v>6.7428055096392089E-2</v>
      </c>
      <c r="Y11" s="114">
        <f t="shared" si="2"/>
        <v>3.2015503392057776E-2</v>
      </c>
      <c r="Z11" s="114">
        <f t="shared" si="2"/>
        <v>3.5841148039725719E-2</v>
      </c>
      <c r="AA11" s="114">
        <f t="shared" si="2"/>
        <v>1.2264756782334707E-2</v>
      </c>
      <c r="AB11" s="114">
        <f t="shared" si="2"/>
        <v>2.1418225002508947E-2</v>
      </c>
      <c r="AC11" s="114">
        <f t="shared" si="2"/>
        <v>1.4693328637728976E-2</v>
      </c>
      <c r="AD11" s="114">
        <f t="shared" si="2"/>
        <v>5.8334400602219283E-2</v>
      </c>
      <c r="AE11" s="114">
        <f t="shared" si="2"/>
        <v>9.6431839321945281E-2</v>
      </c>
      <c r="AF11" s="114">
        <f t="shared" si="2"/>
        <v>2.7857447437872392E-2</v>
      </c>
      <c r="AG11" s="114">
        <f t="shared" si="2"/>
        <v>0.11027654501398362</v>
      </c>
      <c r="AH11" s="114">
        <f t="shared" si="2"/>
        <v>5.4851751018149236E-2</v>
      </c>
      <c r="AI11" s="114">
        <f t="shared" si="2"/>
        <v>0.10193963253531801</v>
      </c>
      <c r="AJ11" s="114">
        <f t="shared" si="2"/>
        <v>4.2532784381361224E-2</v>
      </c>
      <c r="AK11" s="114">
        <f t="shared" si="2"/>
        <v>7.6060186345092958E-3</v>
      </c>
      <c r="AL11" s="114">
        <f t="shared" si="2"/>
        <v>1.7326111513498176E-2</v>
      </c>
      <c r="AM11" s="114">
        <f t="shared" si="2"/>
        <v>2.3379519031692945E-2</v>
      </c>
      <c r="AN11" s="114">
        <f t="shared" si="2"/>
        <v>4.4889045498215777E-2</v>
      </c>
      <c r="AO11" s="114">
        <f t="shared" si="2"/>
        <v>3.012014959980246E-2</v>
      </c>
      <c r="AP11" s="114">
        <f t="shared" si="2"/>
        <v>6.2231114411742526E-2</v>
      </c>
      <c r="AQ11" s="114">
        <f t="shared" si="2"/>
        <v>2.437060319187034E-2</v>
      </c>
      <c r="AR11" s="114">
        <f t="shared" si="2"/>
        <v>2.6430035551708701E-2</v>
      </c>
      <c r="AS11" s="114">
        <f t="shared" si="2"/>
        <v>3.3889472243995709E-2</v>
      </c>
      <c r="AT11" s="114">
        <f t="shared" si="2"/>
        <v>0.1105060927695615</v>
      </c>
      <c r="AU11" s="114">
        <f t="shared" si="2"/>
        <v>4.035548856701713E-2</v>
      </c>
      <c r="AV11" s="114">
        <f t="shared" si="2"/>
        <v>2.0636249544032408E-2</v>
      </c>
      <c r="AW11" s="114">
        <f t="shared" si="2"/>
        <v>6.2610936603812728E-2</v>
      </c>
      <c r="AX11" s="114">
        <f t="shared" si="2"/>
        <v>7.7108020866070118E-2</v>
      </c>
      <c r="AY11" s="114">
        <f t="shared" si="2"/>
        <v>6.076946996716689E-3</v>
      </c>
      <c r="AZ11" s="114">
        <f t="shared" si="2"/>
        <v>2.9454970216508523E-2</v>
      </c>
      <c r="BA11" s="115">
        <f t="shared" si="2"/>
        <v>1.8989972027528938E-2</v>
      </c>
    </row>
    <row r="12" spans="1:53" ht="25.5">
      <c r="A12" s="77" t="s">
        <v>44</v>
      </c>
      <c r="B12" s="116">
        <v>11644423</v>
      </c>
      <c r="C12" s="116">
        <v>59012</v>
      </c>
      <c r="D12" s="116">
        <v>4202</v>
      </c>
      <c r="E12" s="116">
        <v>585278</v>
      </c>
      <c r="F12" s="116">
        <v>33543</v>
      </c>
      <c r="G12" s="116">
        <v>4443225</v>
      </c>
      <c r="H12" s="116">
        <v>207071</v>
      </c>
      <c r="I12" s="116">
        <v>20858</v>
      </c>
      <c r="J12" s="116">
        <v>21943</v>
      </c>
      <c r="K12" s="116">
        <v>6909</v>
      </c>
      <c r="L12" s="116">
        <v>226893</v>
      </c>
      <c r="M12" s="116">
        <v>226539</v>
      </c>
      <c r="N12" s="116">
        <v>9242</v>
      </c>
      <c r="O12" s="116">
        <v>65938</v>
      </c>
      <c r="P12" s="116">
        <v>647043</v>
      </c>
      <c r="Q12" s="116">
        <v>95858</v>
      </c>
      <c r="R12" s="116">
        <v>62758</v>
      </c>
      <c r="S12" s="116">
        <v>73910</v>
      </c>
      <c r="T12" s="116">
        <v>37057</v>
      </c>
      <c r="U12" s="116">
        <v>24453</v>
      </c>
      <c r="V12" s="116">
        <v>676</v>
      </c>
      <c r="W12" s="116">
        <v>50617</v>
      </c>
      <c r="X12" s="116">
        <v>5969</v>
      </c>
      <c r="Y12" s="116">
        <v>100902</v>
      </c>
      <c r="Z12" s="116">
        <v>56081</v>
      </c>
      <c r="AA12" s="116">
        <v>13488</v>
      </c>
      <c r="AB12" s="116">
        <v>29127</v>
      </c>
      <c r="AC12" s="116">
        <v>3481</v>
      </c>
      <c r="AD12" s="116">
        <v>62320</v>
      </c>
      <c r="AE12" s="116">
        <v>224621</v>
      </c>
      <c r="AF12" s="116">
        <v>189</v>
      </c>
      <c r="AG12" s="116">
        <v>209475</v>
      </c>
      <c r="AH12" s="116">
        <v>114767</v>
      </c>
      <c r="AI12" s="116">
        <v>214436</v>
      </c>
      <c r="AJ12" s="116">
        <v>236132</v>
      </c>
      <c r="AK12" s="116">
        <v>306</v>
      </c>
      <c r="AL12" s="116">
        <v>39790</v>
      </c>
      <c r="AM12" s="116">
        <v>50725</v>
      </c>
      <c r="AN12" s="116">
        <v>86494</v>
      </c>
      <c r="AO12" s="116">
        <v>44802</v>
      </c>
      <c r="AP12" s="116">
        <v>4172</v>
      </c>
      <c r="AQ12" s="116">
        <v>62633</v>
      </c>
      <c r="AR12" s="116">
        <v>3094</v>
      </c>
      <c r="AS12" s="116">
        <v>76186</v>
      </c>
      <c r="AT12" s="116">
        <v>2614584</v>
      </c>
      <c r="AU12" s="116">
        <v>74329</v>
      </c>
      <c r="AV12" s="116">
        <v>0</v>
      </c>
      <c r="AW12" s="116">
        <v>99370</v>
      </c>
      <c r="AX12" s="116">
        <v>214740</v>
      </c>
      <c r="AY12" s="116">
        <v>1041</v>
      </c>
      <c r="AZ12" s="116">
        <v>92478</v>
      </c>
      <c r="BA12" s="117">
        <v>5668</v>
      </c>
    </row>
    <row r="13" spans="1:53">
      <c r="A13" s="78" t="s">
        <v>35</v>
      </c>
      <c r="B13" s="134">
        <f>B12/B3</f>
        <v>3.8040037553731441E-2</v>
      </c>
      <c r="C13" s="134">
        <f>C12/C3</f>
        <v>1.2631785340989922E-2</v>
      </c>
      <c r="D13" s="134">
        <f t="shared" ref="D13:BA13" si="3">D12/D3</f>
        <v>6.0641483566042497E-3</v>
      </c>
      <c r="E13" s="134">
        <f t="shared" si="3"/>
        <v>8.7313744562266149E-2</v>
      </c>
      <c r="F13" s="134">
        <f t="shared" si="3"/>
        <v>1.1646923528848037E-2</v>
      </c>
      <c r="G13" s="134">
        <f t="shared" si="3"/>
        <v>0.11936648860029851</v>
      </c>
      <c r="H13" s="134">
        <f t="shared" si="3"/>
        <v>4.1007999363108665E-2</v>
      </c>
      <c r="I13" s="134">
        <f t="shared" si="3"/>
        <v>5.9647559506004503E-3</v>
      </c>
      <c r="J13" s="134">
        <f t="shared" si="3"/>
        <v>2.489918005069933E-2</v>
      </c>
      <c r="K13" s="134">
        <f t="shared" si="3"/>
        <v>1.1363094366806409E-2</v>
      </c>
      <c r="L13" s="134">
        <f t="shared" si="3"/>
        <v>1.2244068674669538E-2</v>
      </c>
      <c r="M13" s="134">
        <f t="shared" si="3"/>
        <v>2.304129092011073E-2</v>
      </c>
      <c r="N13" s="134">
        <f t="shared" si="3"/>
        <v>7.3533916544335576E-3</v>
      </c>
      <c r="O13" s="134">
        <f t="shared" si="3"/>
        <v>4.3058851494045106E-2</v>
      </c>
      <c r="P13" s="134">
        <f t="shared" si="3"/>
        <v>5.0156210321477615E-2</v>
      </c>
      <c r="Q13" s="134">
        <f t="shared" si="3"/>
        <v>1.5073287646030435E-2</v>
      </c>
      <c r="R13" s="134">
        <f t="shared" si="3"/>
        <v>2.1185400781751348E-2</v>
      </c>
      <c r="S13" s="134">
        <f t="shared" si="3"/>
        <v>2.6805314930716365E-2</v>
      </c>
      <c r="T13" s="134">
        <f t="shared" si="3"/>
        <v>8.6332701821939875E-3</v>
      </c>
      <c r="U13" s="134">
        <f t="shared" si="3"/>
        <v>5.5179264348684748E-3</v>
      </c>
      <c r="V13" s="134">
        <f t="shared" si="3"/>
        <v>5.2622934102230167E-4</v>
      </c>
      <c r="W13" s="134">
        <f t="shared" si="3"/>
        <v>8.8386354028409282E-3</v>
      </c>
      <c r="X13" s="134">
        <f t="shared" si="3"/>
        <v>9.0222095389649415E-4</v>
      </c>
      <c r="Y13" s="134">
        <f t="shared" si="3"/>
        <v>1.0325838737747008E-2</v>
      </c>
      <c r="Z13" s="134">
        <f t="shared" si="3"/>
        <v>1.0813584303768374E-2</v>
      </c>
      <c r="AA13" s="134">
        <f t="shared" si="3"/>
        <v>4.6049170326280635E-3</v>
      </c>
      <c r="AB13" s="134">
        <f t="shared" si="3"/>
        <v>4.8718763590138159E-3</v>
      </c>
      <c r="AC13" s="134">
        <f t="shared" si="3"/>
        <v>3.5845172743664282E-3</v>
      </c>
      <c r="AD13" s="134">
        <f t="shared" si="3"/>
        <v>3.4853552998708653E-2</v>
      </c>
      <c r="AE13" s="134">
        <f t="shared" si="3"/>
        <v>8.5105794495920345E-2</v>
      </c>
      <c r="AF13" s="134">
        <f t="shared" si="3"/>
        <v>1.4521092078321701E-4</v>
      </c>
      <c r="AG13" s="134">
        <f t="shared" si="3"/>
        <v>2.4156519717532184E-2</v>
      </c>
      <c r="AH13" s="134">
        <f t="shared" si="3"/>
        <v>5.6965232778325145E-2</v>
      </c>
      <c r="AI13" s="134">
        <f t="shared" si="3"/>
        <v>1.1117239082438427E-2</v>
      </c>
      <c r="AJ13" s="134">
        <f t="shared" si="3"/>
        <v>2.5533511571514692E-2</v>
      </c>
      <c r="AK13" s="134">
        <f t="shared" si="3"/>
        <v>4.8217147341202496E-4</v>
      </c>
      <c r="AL13" s="134">
        <f t="shared" si="3"/>
        <v>3.5060543099179305E-3</v>
      </c>
      <c r="AM13" s="134">
        <f t="shared" si="3"/>
        <v>1.3809428525147589E-2</v>
      </c>
      <c r="AN13" s="134">
        <f t="shared" si="3"/>
        <v>2.2898554484734872E-2</v>
      </c>
      <c r="AO13" s="134">
        <f t="shared" si="3"/>
        <v>3.5976223026565409E-3</v>
      </c>
      <c r="AP13" s="134">
        <f t="shared" si="3"/>
        <v>3.9823942283920269E-3</v>
      </c>
      <c r="AQ13" s="134">
        <f t="shared" si="3"/>
        <v>1.3837152709736157E-2</v>
      </c>
      <c r="AR13" s="134">
        <f t="shared" si="3"/>
        <v>3.8366580649801408E-3</v>
      </c>
      <c r="AS13" s="134">
        <f t="shared" si="3"/>
        <v>1.2071568719257991E-2</v>
      </c>
      <c r="AT13" s="134">
        <f t="shared" si="3"/>
        <v>0.10394207068533411</v>
      </c>
      <c r="AU13" s="134">
        <f t="shared" si="3"/>
        <v>2.6273874092968278E-2</v>
      </c>
      <c r="AV13" s="134">
        <f t="shared" si="3"/>
        <v>0</v>
      </c>
      <c r="AW13" s="134">
        <f t="shared" si="3"/>
        <v>1.2787669479730894E-2</v>
      </c>
      <c r="AX13" s="134">
        <f t="shared" si="3"/>
        <v>3.1938955158593407E-2</v>
      </c>
      <c r="AY13" s="134">
        <f t="shared" si="3"/>
        <v>5.7599033265793252E-4</v>
      </c>
      <c r="AZ13" s="134">
        <f t="shared" si="3"/>
        <v>1.6484530178055672E-2</v>
      </c>
      <c r="BA13" s="135">
        <f t="shared" si="3"/>
        <v>1.0562822517373309E-2</v>
      </c>
    </row>
    <row r="14" spans="1:53">
      <c r="A14" s="78" t="s">
        <v>58</v>
      </c>
      <c r="B14" s="134">
        <f t="shared" ref="B14:BA14" si="4">B12/$B12</f>
        <v>1</v>
      </c>
      <c r="C14" s="134">
        <f t="shared" si="4"/>
        <v>5.0678337604190436E-3</v>
      </c>
      <c r="D14" s="134">
        <f t="shared" si="4"/>
        <v>3.6085944318580663E-4</v>
      </c>
      <c r="E14" s="134">
        <f t="shared" si="4"/>
        <v>5.0262516227725498E-2</v>
      </c>
      <c r="F14" s="134">
        <f t="shared" si="4"/>
        <v>2.880606449971802E-3</v>
      </c>
      <c r="G14" s="134">
        <f t="shared" si="4"/>
        <v>0.38157536874089854</v>
      </c>
      <c r="H14" s="134">
        <f t="shared" si="4"/>
        <v>1.7782847634442687E-2</v>
      </c>
      <c r="I14" s="134">
        <f t="shared" si="4"/>
        <v>1.7912437567752391E-3</v>
      </c>
      <c r="J14" s="134">
        <f t="shared" si="4"/>
        <v>1.8844214092875191E-3</v>
      </c>
      <c r="K14" s="134">
        <f t="shared" si="4"/>
        <v>5.9333124535238891E-4</v>
      </c>
      <c r="L14" s="134">
        <f t="shared" si="4"/>
        <v>1.9485121761722329E-2</v>
      </c>
      <c r="M14" s="134">
        <f t="shared" si="4"/>
        <v>1.9454720942377306E-2</v>
      </c>
      <c r="N14" s="134">
        <f t="shared" si="4"/>
        <v>7.9368466775897779E-4</v>
      </c>
      <c r="O14" s="134">
        <f t="shared" si="4"/>
        <v>5.6626249321241598E-3</v>
      </c>
      <c r="P14" s="134">
        <f t="shared" si="4"/>
        <v>5.5566772179265561E-2</v>
      </c>
      <c r="Q14" s="134">
        <f t="shared" si="4"/>
        <v>8.2320953129236193E-3</v>
      </c>
      <c r="R14" s="134">
        <f t="shared" si="4"/>
        <v>5.3895328261434677E-3</v>
      </c>
      <c r="S14" s="134">
        <f t="shared" si="4"/>
        <v>6.3472445135323583E-3</v>
      </c>
      <c r="T14" s="134">
        <f t="shared" si="4"/>
        <v>3.182381814882541E-3</v>
      </c>
      <c r="U14" s="134">
        <f t="shared" si="4"/>
        <v>2.0999752413666181E-3</v>
      </c>
      <c r="V14" s="134">
        <f t="shared" si="4"/>
        <v>5.8053542026084072E-5</v>
      </c>
      <c r="W14" s="134">
        <f t="shared" si="4"/>
        <v>4.3468877762341679E-3</v>
      </c>
      <c r="X14" s="134">
        <f t="shared" si="4"/>
        <v>5.1260590584866253E-4</v>
      </c>
      <c r="Y14" s="134">
        <f t="shared" si="4"/>
        <v>8.6652640495797854E-3</v>
      </c>
      <c r="Z14" s="134">
        <f t="shared" si="4"/>
        <v>4.8161252816047648E-3</v>
      </c>
      <c r="AA14" s="134">
        <f t="shared" si="4"/>
        <v>1.1583227438577248E-3</v>
      </c>
      <c r="AB14" s="134">
        <f t="shared" si="4"/>
        <v>2.5013691103457853E-3</v>
      </c>
      <c r="AC14" s="134">
        <f t="shared" si="4"/>
        <v>2.989413902260335E-4</v>
      </c>
      <c r="AD14" s="134">
        <f t="shared" si="4"/>
        <v>5.3519182530555615E-3</v>
      </c>
      <c r="AE14" s="134">
        <f t="shared" si="4"/>
        <v>1.9290006898581406E-2</v>
      </c>
      <c r="AF14" s="134">
        <f t="shared" si="4"/>
        <v>1.623094592149392E-5</v>
      </c>
      <c r="AG14" s="134">
        <f t="shared" si="4"/>
        <v>1.7989298396322427E-2</v>
      </c>
      <c r="AH14" s="134">
        <f t="shared" si="4"/>
        <v>9.8559628072597497E-3</v>
      </c>
      <c r="AI14" s="134">
        <f t="shared" si="4"/>
        <v>1.8415339257256455E-2</v>
      </c>
      <c r="AJ14" s="134">
        <f t="shared" si="4"/>
        <v>2.0278548795419061E-2</v>
      </c>
      <c r="AK14" s="134">
        <f t="shared" si="4"/>
        <v>2.6278674349085393E-5</v>
      </c>
      <c r="AL14" s="134">
        <f t="shared" si="4"/>
        <v>3.4170864455885879E-3</v>
      </c>
      <c r="AM14" s="134">
        <f t="shared" si="4"/>
        <v>4.3561626024750215E-3</v>
      </c>
      <c r="AN14" s="134">
        <f t="shared" si="4"/>
        <v>7.4279335266333076E-3</v>
      </c>
      <c r="AO14" s="134">
        <f t="shared" si="4"/>
        <v>3.8475070855807968E-3</v>
      </c>
      <c r="AP14" s="134">
        <f t="shared" si="4"/>
        <v>3.5828310256334729E-4</v>
      </c>
      <c r="AQ14" s="134">
        <f t="shared" si="4"/>
        <v>5.3787980735498873E-3</v>
      </c>
      <c r="AR14" s="134">
        <f t="shared" si="4"/>
        <v>2.6570659619630787E-4</v>
      </c>
      <c r="AS14" s="134">
        <f t="shared" si="4"/>
        <v>6.5427028887562744E-3</v>
      </c>
      <c r="AT14" s="134">
        <f t="shared" si="4"/>
        <v>0.22453529900107544</v>
      </c>
      <c r="AU14" s="134">
        <f t="shared" si="4"/>
        <v>6.3832274042260398E-3</v>
      </c>
      <c r="AV14" s="134">
        <f t="shared" si="4"/>
        <v>0</v>
      </c>
      <c r="AW14" s="134">
        <f t="shared" si="4"/>
        <v>8.5336989217928618E-3</v>
      </c>
      <c r="AX14" s="134">
        <f t="shared" si="4"/>
        <v>1.8441446175564046E-2</v>
      </c>
      <c r="AY14" s="134">
        <f t="shared" si="4"/>
        <v>8.9399019599339528E-5</v>
      </c>
      <c r="AZ14" s="134">
        <f t="shared" si="4"/>
        <v>7.9418276027931993E-3</v>
      </c>
      <c r="BA14" s="135">
        <f t="shared" si="4"/>
        <v>4.8675662160332033E-4</v>
      </c>
    </row>
    <row r="15" spans="1:53">
      <c r="A15" s="79" t="s">
        <v>36</v>
      </c>
      <c r="B15" s="136">
        <f>B12/B6</f>
        <v>0.35786112173769374</v>
      </c>
      <c r="C15" s="136">
        <f>C12/C6</f>
        <v>0.47853904976605011</v>
      </c>
      <c r="D15" s="136">
        <f t="shared" ref="D15:BA15" si="5">D12/D6</f>
        <v>0.19099131857642834</v>
      </c>
      <c r="E15" s="136">
        <f t="shared" si="5"/>
        <v>0.29954822969195988</v>
      </c>
      <c r="F15" s="136">
        <f t="shared" si="5"/>
        <v>0.35254240850902824</v>
      </c>
      <c r="G15" s="136">
        <f t="shared" si="5"/>
        <v>0.37808509215261715</v>
      </c>
      <c r="H15" s="136">
        <f t="shared" si="5"/>
        <v>0.29603393358532859</v>
      </c>
      <c r="I15" s="136">
        <f t="shared" si="5"/>
        <v>0.44712641214173937</v>
      </c>
      <c r="J15" s="136">
        <f t="shared" si="5"/>
        <v>0.57950614023504554</v>
      </c>
      <c r="K15" s="136">
        <f t="shared" si="5"/>
        <v>0.55130864985636774</v>
      </c>
      <c r="L15" s="136">
        <f t="shared" si="5"/>
        <v>0.42542783160113173</v>
      </c>
      <c r="M15" s="136">
        <f t="shared" si="5"/>
        <v>0.51172703554365873</v>
      </c>
      <c r="N15" s="136">
        <f t="shared" si="5"/>
        <v>0.25017595149152727</v>
      </c>
      <c r="O15" s="136">
        <f t="shared" si="5"/>
        <v>0.38331366519204052</v>
      </c>
      <c r="P15" s="136">
        <f t="shared" si="5"/>
        <v>0.43425150954450914</v>
      </c>
      <c r="Q15" s="136">
        <f t="shared" si="5"/>
        <v>0.47412441450397913</v>
      </c>
      <c r="R15" s="136">
        <f t="shared" si="5"/>
        <v>0.44424152332413108</v>
      </c>
      <c r="S15" s="136">
        <f t="shared" si="5"/>
        <v>0.35766826038984922</v>
      </c>
      <c r="T15" s="136">
        <f t="shared" si="5"/>
        <v>0.48596157629007936</v>
      </c>
      <c r="U15" s="136">
        <f t="shared" si="5"/>
        <v>0.90439381611065905</v>
      </c>
      <c r="V15" s="136">
        <f t="shared" si="5"/>
        <v>0.26772277227722774</v>
      </c>
      <c r="W15" s="136">
        <f t="shared" si="5"/>
        <v>0.62525631840304374</v>
      </c>
      <c r="X15" s="136">
        <f t="shared" si="5"/>
        <v>0.2651945974764528</v>
      </c>
      <c r="Y15" s="136">
        <f t="shared" si="5"/>
        <v>0.28000488403199042</v>
      </c>
      <c r="Z15" s="136">
        <f t="shared" si="5"/>
        <v>0.3251996219215893</v>
      </c>
      <c r="AA15" s="136">
        <f t="shared" si="5"/>
        <v>0.51180086514381118</v>
      </c>
      <c r="AB15" s="136">
        <f t="shared" si="5"/>
        <v>0.23956671217778946</v>
      </c>
      <c r="AC15" s="136">
        <f t="shared" si="5"/>
        <v>0.14723796633110567</v>
      </c>
      <c r="AD15" s="136">
        <f t="shared" si="5"/>
        <v>0.42807489936942755</v>
      </c>
      <c r="AE15" s="136">
        <f t="shared" si="5"/>
        <v>0.39597608852393706</v>
      </c>
      <c r="AF15" s="136">
        <f t="shared" si="5"/>
        <v>5.9942911512844907E-2</v>
      </c>
      <c r="AG15" s="136">
        <f t="shared" si="5"/>
        <v>0.66082317794511514</v>
      </c>
      <c r="AH15" s="136">
        <f t="shared" si="5"/>
        <v>0.26378730974500891</v>
      </c>
      <c r="AI15" s="136">
        <f t="shared" si="5"/>
        <v>0.50056257148859684</v>
      </c>
      <c r="AJ15" s="136">
        <f t="shared" si="5"/>
        <v>0.46540027671894896</v>
      </c>
      <c r="AK15" s="136">
        <f t="shared" si="5"/>
        <v>3.4030249110320286E-2</v>
      </c>
      <c r="AL15" s="136">
        <f t="shared" si="5"/>
        <v>0.22077100625860002</v>
      </c>
      <c r="AM15" s="136">
        <f t="shared" si="5"/>
        <v>0.21845580065289108</v>
      </c>
      <c r="AN15" s="136">
        <f t="shared" si="5"/>
        <v>0.36585974544547045</v>
      </c>
      <c r="AO15" s="136">
        <f t="shared" si="5"/>
        <v>0.49301772803803112</v>
      </c>
      <c r="AP15" s="136">
        <f t="shared" si="5"/>
        <v>1.6829366680112949</v>
      </c>
      <c r="AQ15" s="136">
        <f t="shared" si="5"/>
        <v>0.56300844067705191</v>
      </c>
      <c r="AR15" s="136">
        <f t="shared" si="5"/>
        <v>0.1966692092550216</v>
      </c>
      <c r="AS15" s="136">
        <f t="shared" si="5"/>
        <v>0.45871968401531754</v>
      </c>
      <c r="AT15" s="136">
        <f t="shared" si="5"/>
        <v>0.29344330996561846</v>
      </c>
      <c r="AU15" s="136">
        <f t="shared" si="5"/>
        <v>0.39983109289352936</v>
      </c>
      <c r="AV15" s="136">
        <f t="shared" si="5"/>
        <v>0</v>
      </c>
      <c r="AW15" s="136">
        <f t="shared" si="5"/>
        <v>0.43418419511854101</v>
      </c>
      <c r="AX15" s="136">
        <f t="shared" si="5"/>
        <v>0.35034081305694137</v>
      </c>
      <c r="AY15" s="136">
        <f t="shared" si="5"/>
        <v>0.1644030322173089</v>
      </c>
      <c r="AZ15" s="136">
        <f t="shared" si="5"/>
        <v>0.39148932567383932</v>
      </c>
      <c r="BA15" s="137">
        <f t="shared" si="5"/>
        <v>0.19807793115498865</v>
      </c>
    </row>
    <row r="16" spans="1:53">
      <c r="A16" s="80" t="s">
        <v>54</v>
      </c>
      <c r="B16" s="118">
        <f>B12*B17</f>
        <v>966487.10900000005</v>
      </c>
      <c r="C16" s="118">
        <f t="shared" ref="C16:BA16" si="6">C12*C17</f>
        <v>4897.9960000000001</v>
      </c>
      <c r="D16" s="118">
        <f t="shared" si="6"/>
        <v>348.76600000000002</v>
      </c>
      <c r="E16" s="118">
        <f t="shared" si="6"/>
        <v>48578.074000000001</v>
      </c>
      <c r="F16" s="118">
        <f t="shared" si="6"/>
        <v>2784.069</v>
      </c>
      <c r="G16" s="118">
        <f t="shared" si="6"/>
        <v>368787.67500000005</v>
      </c>
      <c r="H16" s="118">
        <f t="shared" si="6"/>
        <v>17186.893</v>
      </c>
      <c r="I16" s="118">
        <f t="shared" si="6"/>
        <v>1731.2140000000002</v>
      </c>
      <c r="J16" s="118">
        <f t="shared" si="6"/>
        <v>1821.269</v>
      </c>
      <c r="K16" s="118">
        <f t="shared" si="6"/>
        <v>573.447</v>
      </c>
      <c r="L16" s="118">
        <f t="shared" si="6"/>
        <v>18832.119000000002</v>
      </c>
      <c r="M16" s="118">
        <f t="shared" si="6"/>
        <v>18802.737000000001</v>
      </c>
      <c r="N16" s="118">
        <f t="shared" si="6"/>
        <v>767.08600000000001</v>
      </c>
      <c r="O16" s="118">
        <f t="shared" si="6"/>
        <v>5472.8540000000003</v>
      </c>
      <c r="P16" s="118">
        <f t="shared" si="6"/>
        <v>53704.569000000003</v>
      </c>
      <c r="Q16" s="118">
        <f t="shared" si="6"/>
        <v>7956.2140000000009</v>
      </c>
      <c r="R16" s="118">
        <f t="shared" si="6"/>
        <v>5208.9140000000007</v>
      </c>
      <c r="S16" s="118">
        <f t="shared" si="6"/>
        <v>6134.5300000000007</v>
      </c>
      <c r="T16" s="118">
        <f t="shared" si="6"/>
        <v>3075.7310000000002</v>
      </c>
      <c r="U16" s="118">
        <f t="shared" si="6"/>
        <v>2029.5990000000002</v>
      </c>
      <c r="V16" s="118">
        <f t="shared" si="6"/>
        <v>56.108000000000004</v>
      </c>
      <c r="W16" s="118">
        <f t="shared" si="6"/>
        <v>4201.2110000000002</v>
      </c>
      <c r="X16" s="118">
        <f t="shared" si="6"/>
        <v>495.42700000000002</v>
      </c>
      <c r="Y16" s="118">
        <f t="shared" si="6"/>
        <v>8374.866</v>
      </c>
      <c r="Z16" s="118">
        <f t="shared" si="6"/>
        <v>4654.723</v>
      </c>
      <c r="AA16" s="118">
        <f t="shared" si="6"/>
        <v>1119.5040000000001</v>
      </c>
      <c r="AB16" s="118">
        <f t="shared" si="6"/>
        <v>2417.5410000000002</v>
      </c>
      <c r="AC16" s="118">
        <f t="shared" si="6"/>
        <v>288.923</v>
      </c>
      <c r="AD16" s="118">
        <f t="shared" si="6"/>
        <v>5172.5600000000004</v>
      </c>
      <c r="AE16" s="118">
        <f t="shared" si="6"/>
        <v>18643.543000000001</v>
      </c>
      <c r="AF16" s="118">
        <f t="shared" si="6"/>
        <v>15.687000000000001</v>
      </c>
      <c r="AG16" s="118">
        <f t="shared" si="6"/>
        <v>17386.424999999999</v>
      </c>
      <c r="AH16" s="118">
        <f t="shared" si="6"/>
        <v>9525.6610000000001</v>
      </c>
      <c r="AI16" s="118">
        <f t="shared" si="6"/>
        <v>17798.188000000002</v>
      </c>
      <c r="AJ16" s="118">
        <f t="shared" si="6"/>
        <v>19598.956000000002</v>
      </c>
      <c r="AK16" s="118">
        <f t="shared" si="6"/>
        <v>25.398</v>
      </c>
      <c r="AL16" s="118">
        <f t="shared" si="6"/>
        <v>3302.57</v>
      </c>
      <c r="AM16" s="118">
        <f t="shared" si="6"/>
        <v>4210.1750000000002</v>
      </c>
      <c r="AN16" s="118">
        <f t="shared" si="6"/>
        <v>7179.0020000000004</v>
      </c>
      <c r="AO16" s="118">
        <f t="shared" si="6"/>
        <v>3718.5660000000003</v>
      </c>
      <c r="AP16" s="118">
        <f t="shared" si="6"/>
        <v>346.27600000000001</v>
      </c>
      <c r="AQ16" s="118">
        <f t="shared" si="6"/>
        <v>5198.5390000000007</v>
      </c>
      <c r="AR16" s="118">
        <f t="shared" si="6"/>
        <v>256.80200000000002</v>
      </c>
      <c r="AS16" s="118">
        <f t="shared" si="6"/>
        <v>6323.4380000000001</v>
      </c>
      <c r="AT16" s="118">
        <f t="shared" si="6"/>
        <v>217010.47200000001</v>
      </c>
      <c r="AU16" s="118">
        <f t="shared" si="6"/>
        <v>6169.3070000000007</v>
      </c>
      <c r="AV16" s="118">
        <f t="shared" si="6"/>
        <v>0</v>
      </c>
      <c r="AW16" s="118">
        <f t="shared" si="6"/>
        <v>8247.7100000000009</v>
      </c>
      <c r="AX16" s="118">
        <f t="shared" si="6"/>
        <v>17823.420000000002</v>
      </c>
      <c r="AY16" s="118">
        <f t="shared" si="6"/>
        <v>86.403000000000006</v>
      </c>
      <c r="AZ16" s="118">
        <f t="shared" si="6"/>
        <v>7675.674</v>
      </c>
      <c r="BA16" s="119">
        <f t="shared" si="6"/>
        <v>470.44400000000002</v>
      </c>
    </row>
    <row r="17" spans="1:53">
      <c r="A17" s="81"/>
      <c r="B17" s="120">
        <v>8.3000000000000004E-2</v>
      </c>
      <c r="C17" s="120">
        <v>8.3000000000000004E-2</v>
      </c>
      <c r="D17" s="120">
        <v>8.3000000000000004E-2</v>
      </c>
      <c r="E17" s="120">
        <v>8.3000000000000004E-2</v>
      </c>
      <c r="F17" s="120">
        <v>8.3000000000000004E-2</v>
      </c>
      <c r="G17" s="120">
        <v>8.3000000000000004E-2</v>
      </c>
      <c r="H17" s="120">
        <v>8.3000000000000004E-2</v>
      </c>
      <c r="I17" s="120">
        <v>8.3000000000000004E-2</v>
      </c>
      <c r="J17" s="120">
        <v>8.3000000000000004E-2</v>
      </c>
      <c r="K17" s="120">
        <v>8.3000000000000004E-2</v>
      </c>
      <c r="L17" s="120">
        <v>8.3000000000000004E-2</v>
      </c>
      <c r="M17" s="120">
        <v>8.3000000000000004E-2</v>
      </c>
      <c r="N17" s="120">
        <v>8.3000000000000004E-2</v>
      </c>
      <c r="O17" s="120">
        <v>8.3000000000000004E-2</v>
      </c>
      <c r="P17" s="120">
        <v>8.3000000000000004E-2</v>
      </c>
      <c r="Q17" s="120">
        <v>8.3000000000000004E-2</v>
      </c>
      <c r="R17" s="120">
        <v>8.3000000000000004E-2</v>
      </c>
      <c r="S17" s="120">
        <v>8.3000000000000004E-2</v>
      </c>
      <c r="T17" s="120">
        <v>8.3000000000000004E-2</v>
      </c>
      <c r="U17" s="120">
        <v>8.3000000000000004E-2</v>
      </c>
      <c r="V17" s="120">
        <v>8.3000000000000004E-2</v>
      </c>
      <c r="W17" s="120">
        <v>8.3000000000000004E-2</v>
      </c>
      <c r="X17" s="120">
        <v>8.3000000000000004E-2</v>
      </c>
      <c r="Y17" s="120">
        <v>8.3000000000000004E-2</v>
      </c>
      <c r="Z17" s="120">
        <v>8.3000000000000004E-2</v>
      </c>
      <c r="AA17" s="120">
        <v>8.3000000000000004E-2</v>
      </c>
      <c r="AB17" s="120">
        <v>8.3000000000000004E-2</v>
      </c>
      <c r="AC17" s="120">
        <v>8.3000000000000004E-2</v>
      </c>
      <c r="AD17" s="120">
        <v>8.3000000000000004E-2</v>
      </c>
      <c r="AE17" s="120">
        <v>8.3000000000000004E-2</v>
      </c>
      <c r="AF17" s="120">
        <v>8.3000000000000004E-2</v>
      </c>
      <c r="AG17" s="120">
        <v>8.3000000000000004E-2</v>
      </c>
      <c r="AH17" s="120">
        <v>8.3000000000000004E-2</v>
      </c>
      <c r="AI17" s="120">
        <v>8.3000000000000004E-2</v>
      </c>
      <c r="AJ17" s="120">
        <v>8.3000000000000004E-2</v>
      </c>
      <c r="AK17" s="120">
        <v>8.3000000000000004E-2</v>
      </c>
      <c r="AL17" s="120">
        <v>8.3000000000000004E-2</v>
      </c>
      <c r="AM17" s="120">
        <v>8.3000000000000004E-2</v>
      </c>
      <c r="AN17" s="120">
        <v>8.3000000000000004E-2</v>
      </c>
      <c r="AO17" s="120">
        <v>8.3000000000000004E-2</v>
      </c>
      <c r="AP17" s="120">
        <v>8.3000000000000004E-2</v>
      </c>
      <c r="AQ17" s="120">
        <v>8.3000000000000004E-2</v>
      </c>
      <c r="AR17" s="120">
        <v>8.3000000000000004E-2</v>
      </c>
      <c r="AS17" s="120">
        <v>8.3000000000000004E-2</v>
      </c>
      <c r="AT17" s="120">
        <v>8.3000000000000004E-2</v>
      </c>
      <c r="AU17" s="120">
        <v>8.3000000000000004E-2</v>
      </c>
      <c r="AV17" s="120">
        <v>8.3000000000000004E-2</v>
      </c>
      <c r="AW17" s="120">
        <v>8.3000000000000004E-2</v>
      </c>
      <c r="AX17" s="120">
        <v>8.3000000000000004E-2</v>
      </c>
      <c r="AY17" s="120">
        <v>8.3000000000000004E-2</v>
      </c>
      <c r="AZ17" s="120">
        <v>8.3000000000000004E-2</v>
      </c>
      <c r="BA17" s="121">
        <v>8.3000000000000004E-2</v>
      </c>
    </row>
    <row r="18" spans="1:53">
      <c r="A18" s="160" t="s">
        <v>8</v>
      </c>
      <c r="B18" s="122">
        <v>1139332</v>
      </c>
      <c r="C18" s="122">
        <v>14809</v>
      </c>
      <c r="D18" s="122">
        <v>164</v>
      </c>
      <c r="E18" s="122">
        <v>34745</v>
      </c>
      <c r="F18" s="122">
        <v>5765</v>
      </c>
      <c r="G18" s="122">
        <v>338286</v>
      </c>
      <c r="H18" s="122">
        <v>31384</v>
      </c>
      <c r="I18" s="122">
        <v>6434</v>
      </c>
      <c r="J18" s="122">
        <v>2701</v>
      </c>
      <c r="K18" s="122">
        <v>1423</v>
      </c>
      <c r="L18" s="122">
        <v>22803</v>
      </c>
      <c r="M18" s="122">
        <v>27593</v>
      </c>
      <c r="N18" s="122">
        <v>1576</v>
      </c>
      <c r="O18" s="122">
        <v>3749</v>
      </c>
      <c r="P18" s="122">
        <v>62010</v>
      </c>
      <c r="Q18" s="122">
        <v>26499</v>
      </c>
      <c r="R18" s="122">
        <v>4059</v>
      </c>
      <c r="S18" s="122">
        <v>3136</v>
      </c>
      <c r="T18" s="122">
        <v>4455</v>
      </c>
      <c r="U18" s="122">
        <v>11819</v>
      </c>
      <c r="V18" s="122">
        <v>0</v>
      </c>
      <c r="W18" s="122">
        <v>16831</v>
      </c>
      <c r="X18" s="122">
        <v>0</v>
      </c>
      <c r="Y18" s="122">
        <v>13643</v>
      </c>
      <c r="Z18" s="122">
        <v>6082</v>
      </c>
      <c r="AA18" s="122">
        <v>6651</v>
      </c>
      <c r="AB18" s="122">
        <v>0</v>
      </c>
      <c r="AC18" s="122">
        <v>0</v>
      </c>
      <c r="AD18" s="122">
        <v>8592</v>
      </c>
      <c r="AE18" s="122">
        <v>21725</v>
      </c>
      <c r="AF18" s="122">
        <v>0</v>
      </c>
      <c r="AG18" s="122">
        <v>32658</v>
      </c>
      <c r="AH18" s="122">
        <v>14330</v>
      </c>
      <c r="AI18" s="122">
        <v>18537</v>
      </c>
      <c r="AJ18" s="122">
        <v>14297</v>
      </c>
      <c r="AK18" s="122">
        <v>0</v>
      </c>
      <c r="AL18" s="122">
        <v>6638</v>
      </c>
      <c r="AM18" s="122">
        <v>4285</v>
      </c>
      <c r="AN18" s="122">
        <v>6906</v>
      </c>
      <c r="AO18" s="122">
        <v>8895</v>
      </c>
      <c r="AP18" s="122">
        <v>220</v>
      </c>
      <c r="AQ18" s="122">
        <v>5414</v>
      </c>
      <c r="AR18" s="122">
        <v>1107</v>
      </c>
      <c r="AS18" s="122">
        <v>7069</v>
      </c>
      <c r="AT18" s="122">
        <v>271316</v>
      </c>
      <c r="AU18" s="122">
        <v>8191</v>
      </c>
      <c r="AV18" s="122">
        <v>0</v>
      </c>
      <c r="AW18" s="122">
        <v>33119</v>
      </c>
      <c r="AX18" s="122">
        <v>21464</v>
      </c>
      <c r="AY18" s="122">
        <v>0</v>
      </c>
      <c r="AZ18" s="122">
        <v>6660</v>
      </c>
      <c r="BA18" s="123">
        <v>1292</v>
      </c>
    </row>
    <row r="19" spans="1:53">
      <c r="A19" s="161"/>
      <c r="B19" s="124">
        <f>B18/B12</f>
        <v>9.78435771355953E-2</v>
      </c>
      <c r="C19" s="124">
        <f t="shared" ref="C19:BA19" si="7">C18/C12</f>
        <v>0.25094895953365415</v>
      </c>
      <c r="D19" s="124">
        <f t="shared" si="7"/>
        <v>3.90290337934317E-2</v>
      </c>
      <c r="E19" s="124">
        <f t="shared" si="7"/>
        <v>5.9364951356449411E-2</v>
      </c>
      <c r="F19" s="124">
        <f t="shared" si="7"/>
        <v>0.17186894434010078</v>
      </c>
      <c r="G19" s="124">
        <f t="shared" si="7"/>
        <v>7.6135239606366992E-2</v>
      </c>
      <c r="H19" s="124">
        <f t="shared" si="7"/>
        <v>0.15156154169342884</v>
      </c>
      <c r="I19" s="124">
        <f t="shared" si="7"/>
        <v>0.30846677533799982</v>
      </c>
      <c r="J19" s="124">
        <f t="shared" si="7"/>
        <v>0.12309164653875951</v>
      </c>
      <c r="K19" s="124">
        <f t="shared" si="7"/>
        <v>0.20596323635837313</v>
      </c>
      <c r="L19" s="124">
        <f t="shared" si="7"/>
        <v>0.10050111726672925</v>
      </c>
      <c r="M19" s="124">
        <f t="shared" si="7"/>
        <v>0.12180242695518211</v>
      </c>
      <c r="N19" s="124">
        <f t="shared" si="7"/>
        <v>0.17052586020341917</v>
      </c>
      <c r="O19" s="124">
        <f t="shared" si="7"/>
        <v>5.6856440899026361E-2</v>
      </c>
      <c r="P19" s="124">
        <f t="shared" si="7"/>
        <v>9.5835979988965189E-2</v>
      </c>
      <c r="Q19" s="124">
        <f t="shared" si="7"/>
        <v>0.2764401510567715</v>
      </c>
      <c r="R19" s="124">
        <f t="shared" si="7"/>
        <v>6.4677013289142424E-2</v>
      </c>
      <c r="S19" s="124">
        <f t="shared" si="7"/>
        <v>4.2429982411040457E-2</v>
      </c>
      <c r="T19" s="124">
        <f t="shared" si="7"/>
        <v>0.12022020131149311</v>
      </c>
      <c r="U19" s="124">
        <f t="shared" si="7"/>
        <v>0.48333537807222016</v>
      </c>
      <c r="V19" s="124">
        <f t="shared" si="7"/>
        <v>0</v>
      </c>
      <c r="W19" s="124">
        <f t="shared" si="7"/>
        <v>0.33251674338660925</v>
      </c>
      <c r="X19" s="124">
        <f t="shared" si="7"/>
        <v>0</v>
      </c>
      <c r="Y19" s="124">
        <f t="shared" si="7"/>
        <v>0.1352104021724049</v>
      </c>
      <c r="Z19" s="124">
        <f t="shared" si="7"/>
        <v>0.10845027727750932</v>
      </c>
      <c r="AA19" s="124">
        <f t="shared" si="7"/>
        <v>0.4931049822064057</v>
      </c>
      <c r="AB19" s="124">
        <f t="shared" si="7"/>
        <v>0</v>
      </c>
      <c r="AC19" s="124">
        <f t="shared" si="7"/>
        <v>0</v>
      </c>
      <c r="AD19" s="124">
        <f t="shared" si="7"/>
        <v>0.13786906290115533</v>
      </c>
      <c r="AE19" s="124">
        <f t="shared" si="7"/>
        <v>9.6718472449147677E-2</v>
      </c>
      <c r="AF19" s="124">
        <f t="shared" si="7"/>
        <v>0</v>
      </c>
      <c r="AG19" s="124">
        <f t="shared" si="7"/>
        <v>0.15590404582885786</v>
      </c>
      <c r="AH19" s="124">
        <f t="shared" si="7"/>
        <v>0.12486167626582555</v>
      </c>
      <c r="AI19" s="124">
        <f t="shared" si="7"/>
        <v>8.6445372978417798E-2</v>
      </c>
      <c r="AJ19" s="124">
        <f t="shared" si="7"/>
        <v>6.0546643402842479E-2</v>
      </c>
      <c r="AK19" s="124">
        <f t="shared" si="7"/>
        <v>0</v>
      </c>
      <c r="AL19" s="124">
        <f t="shared" si="7"/>
        <v>0.16682583563709474</v>
      </c>
      <c r="AM19" s="124">
        <f t="shared" si="7"/>
        <v>8.4475110892065053E-2</v>
      </c>
      <c r="AN19" s="124">
        <f t="shared" si="7"/>
        <v>7.984368857955465E-2</v>
      </c>
      <c r="AO19" s="124">
        <f t="shared" si="7"/>
        <v>0.1985402437391188</v>
      </c>
      <c r="AP19" s="124">
        <f t="shared" si="7"/>
        <v>5.2732502396931925E-2</v>
      </c>
      <c r="AQ19" s="124">
        <f t="shared" si="7"/>
        <v>8.6440055561764567E-2</v>
      </c>
      <c r="AR19" s="124">
        <f t="shared" si="7"/>
        <v>0.35778926955397544</v>
      </c>
      <c r="AS19" s="124">
        <f t="shared" si="7"/>
        <v>9.2786076181975694E-2</v>
      </c>
      <c r="AT19" s="124">
        <f t="shared" si="7"/>
        <v>0.10377023648886401</v>
      </c>
      <c r="AU19" s="124">
        <f t="shared" si="7"/>
        <v>0.11019924928359053</v>
      </c>
      <c r="AV19" s="124"/>
      <c r="AW19" s="124">
        <f t="shared" si="7"/>
        <v>0.33328972526919592</v>
      </c>
      <c r="AX19" s="124">
        <f t="shared" si="7"/>
        <v>9.9953432057371699E-2</v>
      </c>
      <c r="AY19" s="124">
        <f t="shared" si="7"/>
        <v>0</v>
      </c>
      <c r="AZ19" s="124">
        <f t="shared" si="7"/>
        <v>7.2017128398105493E-2</v>
      </c>
      <c r="BA19" s="125">
        <f t="shared" si="7"/>
        <v>0.22794636556104447</v>
      </c>
    </row>
    <row r="20" spans="1:53">
      <c r="A20" s="162" t="s">
        <v>55</v>
      </c>
      <c r="B20" s="122">
        <v>8497281</v>
      </c>
      <c r="C20" s="122">
        <v>44121</v>
      </c>
      <c r="D20" s="122">
        <v>2164</v>
      </c>
      <c r="E20" s="122">
        <v>388968</v>
      </c>
      <c r="F20" s="122">
        <v>23881</v>
      </c>
      <c r="G20" s="122">
        <v>3062787</v>
      </c>
      <c r="H20" s="122">
        <v>147098</v>
      </c>
      <c r="I20" s="122">
        <v>18721</v>
      </c>
      <c r="J20" s="122">
        <v>19015</v>
      </c>
      <c r="K20" s="122">
        <v>5372</v>
      </c>
      <c r="L20" s="122">
        <v>159104</v>
      </c>
      <c r="M20" s="122">
        <v>186194</v>
      </c>
      <c r="N20" s="122">
        <v>5910</v>
      </c>
      <c r="O20" s="122">
        <v>55263</v>
      </c>
      <c r="P20" s="122">
        <v>435185</v>
      </c>
      <c r="Q20" s="122">
        <v>79638</v>
      </c>
      <c r="R20" s="122">
        <v>48778</v>
      </c>
      <c r="S20" s="122">
        <v>61880</v>
      </c>
      <c r="T20" s="122">
        <v>31295</v>
      </c>
      <c r="U20" s="122">
        <v>16772</v>
      </c>
      <c r="V20" s="122">
        <v>0</v>
      </c>
      <c r="W20" s="122">
        <v>43323</v>
      </c>
      <c r="X20" s="122">
        <v>1319</v>
      </c>
      <c r="Y20" s="122">
        <v>78527</v>
      </c>
      <c r="Z20" s="122">
        <v>40486</v>
      </c>
      <c r="AA20" s="122">
        <v>11155</v>
      </c>
      <c r="AB20" s="122">
        <v>25760</v>
      </c>
      <c r="AC20" s="122">
        <v>1960</v>
      </c>
      <c r="AD20" s="122">
        <v>43692</v>
      </c>
      <c r="AE20" s="122">
        <v>152571</v>
      </c>
      <c r="AF20" s="122">
        <v>0</v>
      </c>
      <c r="AG20" s="122">
        <v>192080</v>
      </c>
      <c r="AH20" s="122">
        <v>76253</v>
      </c>
      <c r="AI20" s="122">
        <v>186131</v>
      </c>
      <c r="AJ20" s="122">
        <v>213863</v>
      </c>
      <c r="AK20" s="122">
        <v>153</v>
      </c>
      <c r="AL20" s="122">
        <v>36855</v>
      </c>
      <c r="AM20" s="122">
        <v>40042</v>
      </c>
      <c r="AN20" s="122">
        <v>65483</v>
      </c>
      <c r="AO20" s="122">
        <v>38065</v>
      </c>
      <c r="AP20" s="122">
        <v>3335</v>
      </c>
      <c r="AQ20" s="122">
        <v>56456</v>
      </c>
      <c r="AR20" s="122">
        <v>2888</v>
      </c>
      <c r="AS20" s="122">
        <v>68925</v>
      </c>
      <c r="AT20" s="122">
        <v>1926009</v>
      </c>
      <c r="AU20" s="122">
        <v>57243</v>
      </c>
      <c r="AV20" s="122">
        <v>0</v>
      </c>
      <c r="AW20" s="122">
        <v>89502</v>
      </c>
      <c r="AX20" s="122">
        <v>167583</v>
      </c>
      <c r="AY20" s="122">
        <v>1041</v>
      </c>
      <c r="AZ20" s="122">
        <v>80005</v>
      </c>
      <c r="BA20" s="123">
        <v>4430</v>
      </c>
    </row>
    <row r="21" spans="1:53">
      <c r="A21" s="161"/>
      <c r="B21" s="126">
        <f>B20/B12</f>
        <v>0.72972967402506761</v>
      </c>
      <c r="C21" s="126">
        <f t="shared" ref="C21:BA21" si="8">C20/C12</f>
        <v>0.74766149257778081</v>
      </c>
      <c r="D21" s="126">
        <f t="shared" si="8"/>
        <v>0.51499286054259874</v>
      </c>
      <c r="E21" s="126">
        <f t="shared" si="8"/>
        <v>0.66458674339373769</v>
      </c>
      <c r="F21" s="126">
        <f t="shared" si="8"/>
        <v>0.71195182303312166</v>
      </c>
      <c r="G21" s="126">
        <f t="shared" si="8"/>
        <v>0.68931620613405808</v>
      </c>
      <c r="H21" s="126">
        <f t="shared" si="8"/>
        <v>0.71037470239676248</v>
      </c>
      <c r="I21" s="126">
        <f t="shared" si="8"/>
        <v>0.89754530635727303</v>
      </c>
      <c r="J21" s="126">
        <f t="shared" si="8"/>
        <v>0.86656336872806816</v>
      </c>
      <c r="K21" s="126">
        <f t="shared" si="8"/>
        <v>0.77753654653350701</v>
      </c>
      <c r="L21" s="126">
        <f t="shared" si="8"/>
        <v>0.70122921377036751</v>
      </c>
      <c r="M21" s="126">
        <f t="shared" si="8"/>
        <v>0.82190704470311959</v>
      </c>
      <c r="N21" s="126">
        <f t="shared" si="8"/>
        <v>0.63947197576282189</v>
      </c>
      <c r="O21" s="126">
        <f t="shared" si="8"/>
        <v>0.83810549303891535</v>
      </c>
      <c r="P21" s="126">
        <f t="shared" si="8"/>
        <v>0.6725750838815967</v>
      </c>
      <c r="Q21" s="126">
        <f t="shared" si="8"/>
        <v>0.83079137891464461</v>
      </c>
      <c r="R21" s="126">
        <f t="shared" si="8"/>
        <v>0.77723955511647913</v>
      </c>
      <c r="S21" s="126">
        <f t="shared" si="8"/>
        <v>0.83723447436070897</v>
      </c>
      <c r="T21" s="126">
        <f t="shared" si="8"/>
        <v>0.84450980921283425</v>
      </c>
      <c r="U21" s="126">
        <f t="shared" si="8"/>
        <v>0.68588721220300164</v>
      </c>
      <c r="V21" s="126">
        <f t="shared" si="8"/>
        <v>0</v>
      </c>
      <c r="W21" s="126">
        <f t="shared" si="8"/>
        <v>0.85589821601438254</v>
      </c>
      <c r="X21" s="126">
        <f t="shared" si="8"/>
        <v>0.22097503769475624</v>
      </c>
      <c r="Y21" s="126">
        <f t="shared" si="8"/>
        <v>0.77825018334621709</v>
      </c>
      <c r="Z21" s="126">
        <f t="shared" si="8"/>
        <v>0.72192007988445284</v>
      </c>
      <c r="AA21" s="126">
        <f t="shared" si="8"/>
        <v>0.82703143534994072</v>
      </c>
      <c r="AB21" s="126">
        <f t="shared" si="8"/>
        <v>0.88440278779139625</v>
      </c>
      <c r="AC21" s="126">
        <f t="shared" si="8"/>
        <v>0.5630565929330652</v>
      </c>
      <c r="AD21" s="126">
        <f t="shared" si="8"/>
        <v>0.7010911424903723</v>
      </c>
      <c r="AE21" s="126">
        <f t="shared" si="8"/>
        <v>0.67923747111801658</v>
      </c>
      <c r="AF21" s="126">
        <f t="shared" si="8"/>
        <v>0</v>
      </c>
      <c r="AG21" s="126">
        <f t="shared" si="8"/>
        <v>0.91695906432748542</v>
      </c>
      <c r="AH21" s="126">
        <f t="shared" si="8"/>
        <v>0.66441572926015313</v>
      </c>
      <c r="AI21" s="126">
        <f t="shared" si="8"/>
        <v>0.86800257419463145</v>
      </c>
      <c r="AJ21" s="126">
        <f t="shared" si="8"/>
        <v>0.90569257872715259</v>
      </c>
      <c r="AK21" s="126">
        <f t="shared" si="8"/>
        <v>0.5</v>
      </c>
      <c r="AL21" s="126">
        <f t="shared" si="8"/>
        <v>0.92623774817793414</v>
      </c>
      <c r="AM21" s="126">
        <f t="shared" si="8"/>
        <v>0.78939379004435684</v>
      </c>
      <c r="AN21" s="126">
        <f t="shared" si="8"/>
        <v>0.75708141605198054</v>
      </c>
      <c r="AO21" s="126">
        <f t="shared" si="8"/>
        <v>0.84962724878353646</v>
      </c>
      <c r="AP21" s="126">
        <f t="shared" si="8"/>
        <v>0.79937679769894532</v>
      </c>
      <c r="AQ21" s="126">
        <f t="shared" si="8"/>
        <v>0.90137786789711494</v>
      </c>
      <c r="AR21" s="126">
        <f t="shared" si="8"/>
        <v>0.93341952165481579</v>
      </c>
      <c r="AS21" s="126">
        <f t="shared" si="8"/>
        <v>0.90469377575932586</v>
      </c>
      <c r="AT21" s="126">
        <f t="shared" si="8"/>
        <v>0.73664070460157338</v>
      </c>
      <c r="AU21" s="126">
        <f t="shared" si="8"/>
        <v>0.77013009727024451</v>
      </c>
      <c r="AV21" s="126"/>
      <c r="AW21" s="126">
        <f t="shared" si="8"/>
        <v>0.90069437455972623</v>
      </c>
      <c r="AX21" s="126">
        <f t="shared" si="8"/>
        <v>0.78039955294775076</v>
      </c>
      <c r="AY21" s="126">
        <f t="shared" si="8"/>
        <v>1</v>
      </c>
      <c r="AZ21" s="126">
        <f t="shared" si="8"/>
        <v>0.86512467830186635</v>
      </c>
      <c r="BA21" s="127">
        <f t="shared" si="8"/>
        <v>0.78158080451658429</v>
      </c>
    </row>
    <row r="22" spans="1:53">
      <c r="A22" s="163" t="s">
        <v>29</v>
      </c>
      <c r="B22" s="128">
        <v>6544706</v>
      </c>
      <c r="C22" s="128">
        <v>27312</v>
      </c>
      <c r="D22" s="128">
        <v>2573</v>
      </c>
      <c r="E22" s="128">
        <v>312816</v>
      </c>
      <c r="F22" s="128">
        <v>20523</v>
      </c>
      <c r="G22" s="128">
        <v>2422772</v>
      </c>
      <c r="H22" s="128">
        <v>110379</v>
      </c>
      <c r="I22" s="128">
        <v>13238</v>
      </c>
      <c r="J22" s="128">
        <v>13452</v>
      </c>
      <c r="K22" s="128">
        <v>4985</v>
      </c>
      <c r="L22" s="128">
        <v>135312</v>
      </c>
      <c r="M22" s="128">
        <v>145354</v>
      </c>
      <c r="N22" s="128">
        <v>6985</v>
      </c>
      <c r="O22" s="128">
        <v>38917</v>
      </c>
      <c r="P22" s="128">
        <v>329191</v>
      </c>
      <c r="Q22" s="128">
        <v>59295</v>
      </c>
      <c r="R22" s="128">
        <v>29039</v>
      </c>
      <c r="S22" s="128">
        <v>38666</v>
      </c>
      <c r="T22" s="128">
        <v>24151</v>
      </c>
      <c r="U22" s="128">
        <v>10584</v>
      </c>
      <c r="V22" s="128">
        <v>676</v>
      </c>
      <c r="W22" s="128">
        <v>40664</v>
      </c>
      <c r="X22" s="128">
        <v>4345</v>
      </c>
      <c r="Y22" s="128">
        <v>62545</v>
      </c>
      <c r="Z22" s="128">
        <v>35603</v>
      </c>
      <c r="AA22" s="128">
        <v>13488</v>
      </c>
      <c r="AB22" s="128">
        <v>16933</v>
      </c>
      <c r="AC22" s="128">
        <v>1780</v>
      </c>
      <c r="AD22" s="128">
        <v>36749</v>
      </c>
      <c r="AE22" s="128">
        <v>135260</v>
      </c>
      <c r="AF22" s="128">
        <v>189</v>
      </c>
      <c r="AG22" s="128">
        <v>146304</v>
      </c>
      <c r="AH22" s="128">
        <v>53420</v>
      </c>
      <c r="AI22" s="128">
        <v>129485</v>
      </c>
      <c r="AJ22" s="128">
        <v>152937</v>
      </c>
      <c r="AK22" s="128">
        <v>153</v>
      </c>
      <c r="AL22" s="128">
        <v>25027</v>
      </c>
      <c r="AM22" s="128">
        <v>26271</v>
      </c>
      <c r="AN22" s="128">
        <v>56579</v>
      </c>
      <c r="AO22" s="128">
        <v>26129</v>
      </c>
      <c r="AP22" s="128">
        <v>2204</v>
      </c>
      <c r="AQ22" s="128">
        <v>50333</v>
      </c>
      <c r="AR22" s="128">
        <v>2323</v>
      </c>
      <c r="AS22" s="128">
        <v>44053</v>
      </c>
      <c r="AT22" s="128">
        <v>1426183</v>
      </c>
      <c r="AU22" s="128">
        <v>46099</v>
      </c>
      <c r="AV22" s="128">
        <v>0</v>
      </c>
      <c r="AW22" s="128">
        <v>72009</v>
      </c>
      <c r="AX22" s="128">
        <v>132202</v>
      </c>
      <c r="AY22" s="128">
        <v>521</v>
      </c>
      <c r="AZ22" s="128">
        <v>54387</v>
      </c>
      <c r="BA22" s="129">
        <v>4311</v>
      </c>
    </row>
    <row r="23" spans="1:53" ht="30.6" customHeight="1">
      <c r="A23" s="164"/>
      <c r="B23" s="130">
        <f>B22/B12</f>
        <v>0.56204639766178199</v>
      </c>
      <c r="C23" s="130">
        <f t="shared" ref="C23:BA23" si="9">C22/C12</f>
        <v>0.46282112112790619</v>
      </c>
      <c r="D23" s="130">
        <f t="shared" si="9"/>
        <v>0.61232746311280339</v>
      </c>
      <c r="E23" s="130">
        <f t="shared" si="9"/>
        <v>0.5344742156718687</v>
      </c>
      <c r="F23" s="130">
        <f t="shared" si="9"/>
        <v>0.61184151685895716</v>
      </c>
      <c r="G23" s="130">
        <f t="shared" si="9"/>
        <v>0.54527330936425678</v>
      </c>
      <c r="H23" s="130">
        <f t="shared" si="9"/>
        <v>0.53304905080865983</v>
      </c>
      <c r="I23" s="130">
        <f t="shared" si="9"/>
        <v>0.634672547703519</v>
      </c>
      <c r="J23" s="130">
        <f t="shared" si="9"/>
        <v>0.61304288383539174</v>
      </c>
      <c r="K23" s="130">
        <f t="shared" si="9"/>
        <v>0.721522651613837</v>
      </c>
      <c r="L23" s="130">
        <f t="shared" si="9"/>
        <v>0.59636921368222029</v>
      </c>
      <c r="M23" s="130">
        <f t="shared" si="9"/>
        <v>0.64162903517716596</v>
      </c>
      <c r="N23" s="130">
        <f t="shared" si="9"/>
        <v>0.7557887903051288</v>
      </c>
      <c r="O23" s="130">
        <f t="shared" si="9"/>
        <v>0.59020595104492102</v>
      </c>
      <c r="P23" s="130">
        <f t="shared" si="9"/>
        <v>0.50876216882031022</v>
      </c>
      <c r="Q23" s="130">
        <f t="shared" si="9"/>
        <v>0.61857121992947905</v>
      </c>
      <c r="R23" s="130">
        <f t="shared" si="9"/>
        <v>0.46271391695082698</v>
      </c>
      <c r="S23" s="130">
        <f t="shared" si="9"/>
        <v>0.52314977675551344</v>
      </c>
      <c r="T23" s="130">
        <f t="shared" si="9"/>
        <v>0.65172571983700789</v>
      </c>
      <c r="U23" s="130">
        <f t="shared" si="9"/>
        <v>0.43283032756716966</v>
      </c>
      <c r="V23" s="130">
        <f t="shared" si="9"/>
        <v>1</v>
      </c>
      <c r="W23" s="130">
        <f t="shared" si="9"/>
        <v>0.80336645790939798</v>
      </c>
      <c r="X23" s="130">
        <f t="shared" si="9"/>
        <v>0.72792762606801809</v>
      </c>
      <c r="Y23" s="130">
        <f t="shared" si="9"/>
        <v>0.61985887296584807</v>
      </c>
      <c r="Z23" s="130">
        <f t="shared" si="9"/>
        <v>0.63484959255362783</v>
      </c>
      <c r="AA23" s="130">
        <f t="shared" si="9"/>
        <v>1</v>
      </c>
      <c r="AB23" s="130">
        <f t="shared" si="9"/>
        <v>0.58135063686613797</v>
      </c>
      <c r="AC23" s="130">
        <f t="shared" si="9"/>
        <v>0.5113473139902327</v>
      </c>
      <c r="AD23" s="130">
        <f t="shared" si="9"/>
        <v>0.5896822849807446</v>
      </c>
      <c r="AE23" s="130">
        <f t="shared" si="9"/>
        <v>0.60216987725991777</v>
      </c>
      <c r="AF23" s="130">
        <f t="shared" si="9"/>
        <v>1</v>
      </c>
      <c r="AG23" s="130">
        <f t="shared" si="9"/>
        <v>0.69843179377013964</v>
      </c>
      <c r="AH23" s="130">
        <f t="shared" si="9"/>
        <v>0.46546481131335665</v>
      </c>
      <c r="AI23" s="130">
        <f t="shared" si="9"/>
        <v>0.60383984032531846</v>
      </c>
      <c r="AJ23" s="130">
        <f t="shared" si="9"/>
        <v>0.64767587620483458</v>
      </c>
      <c r="AK23" s="130">
        <f t="shared" si="9"/>
        <v>0.5</v>
      </c>
      <c r="AL23" s="130">
        <f t="shared" si="9"/>
        <v>0.62897712993214372</v>
      </c>
      <c r="AM23" s="130">
        <f t="shared" si="9"/>
        <v>0.51791030064070975</v>
      </c>
      <c r="AN23" s="130">
        <f t="shared" si="9"/>
        <v>0.65413785927347556</v>
      </c>
      <c r="AO23" s="130">
        <f t="shared" si="9"/>
        <v>0.58321057095665374</v>
      </c>
      <c r="AP23" s="130">
        <f t="shared" si="9"/>
        <v>0.52828379674017256</v>
      </c>
      <c r="AQ23" s="130">
        <f t="shared" si="9"/>
        <v>0.80361790110644549</v>
      </c>
      <c r="AR23" s="130">
        <f t="shared" si="9"/>
        <v>0.75080801551389786</v>
      </c>
      <c r="AS23" s="130">
        <f t="shared" si="9"/>
        <v>0.57822959598876433</v>
      </c>
      <c r="AT23" s="130">
        <f t="shared" si="9"/>
        <v>0.54547224338556344</v>
      </c>
      <c r="AU23" s="130">
        <f t="shared" si="9"/>
        <v>0.62020207456040033</v>
      </c>
      <c r="AV23" s="130"/>
      <c r="AW23" s="130">
        <f t="shared" si="9"/>
        <v>0.72465532856999093</v>
      </c>
      <c r="AX23" s="130">
        <f t="shared" si="9"/>
        <v>0.61563751513458131</v>
      </c>
      <c r="AY23" s="130">
        <f t="shared" si="9"/>
        <v>0.50048030739673388</v>
      </c>
      <c r="AZ23" s="130">
        <f t="shared" si="9"/>
        <v>0.58810744176993446</v>
      </c>
      <c r="BA23" s="131">
        <f t="shared" si="9"/>
        <v>0.7605857445306986</v>
      </c>
    </row>
    <row r="24" spans="1:53" ht="45">
      <c r="A24" s="82" t="s">
        <v>10</v>
      </c>
      <c r="B24" s="138">
        <v>11577995</v>
      </c>
      <c r="C24" s="138">
        <v>62140</v>
      </c>
      <c r="D24" s="138">
        <v>6224</v>
      </c>
      <c r="E24" s="138">
        <v>721479</v>
      </c>
      <c r="F24" s="138">
        <v>43666</v>
      </c>
      <c r="G24" s="138">
        <v>4725914</v>
      </c>
      <c r="H24" s="138">
        <v>173342</v>
      </c>
      <c r="I24" s="138">
        <v>19634</v>
      </c>
      <c r="J24" s="138">
        <v>11422</v>
      </c>
      <c r="K24" s="138">
        <v>3955</v>
      </c>
      <c r="L24" s="138">
        <v>206505</v>
      </c>
      <c r="M24" s="138">
        <v>181952</v>
      </c>
      <c r="N24" s="138">
        <v>13348</v>
      </c>
      <c r="O24" s="138">
        <v>64750</v>
      </c>
      <c r="P24" s="138">
        <v>554174</v>
      </c>
      <c r="Q24" s="138">
        <v>48987</v>
      </c>
      <c r="R24" s="138">
        <v>48305</v>
      </c>
      <c r="S24" s="138">
        <v>54736</v>
      </c>
      <c r="T24" s="138">
        <v>32515</v>
      </c>
      <c r="U24" s="138">
        <v>2159</v>
      </c>
      <c r="V24" s="138">
        <v>909</v>
      </c>
      <c r="W24" s="138">
        <v>24289</v>
      </c>
      <c r="X24" s="138">
        <v>2771</v>
      </c>
      <c r="Y24" s="138">
        <v>111350</v>
      </c>
      <c r="Z24" s="138">
        <v>61710</v>
      </c>
      <c r="AA24" s="138">
        <v>3304</v>
      </c>
      <c r="AB24" s="138">
        <v>26747</v>
      </c>
      <c r="AC24" s="138">
        <v>5672</v>
      </c>
      <c r="AD24" s="138">
        <v>54620</v>
      </c>
      <c r="AE24" s="138">
        <v>226366</v>
      </c>
      <c r="AF24" s="138">
        <v>829</v>
      </c>
      <c r="AG24" s="138">
        <v>114370</v>
      </c>
      <c r="AH24" s="138">
        <v>112259</v>
      </c>
      <c r="AI24" s="138">
        <v>203002</v>
      </c>
      <c r="AJ24" s="138">
        <v>201896</v>
      </c>
      <c r="AK24" s="138">
        <v>2494</v>
      </c>
      <c r="AL24" s="138">
        <v>46008</v>
      </c>
      <c r="AM24" s="138">
        <v>55921</v>
      </c>
      <c r="AN24" s="138">
        <v>93888</v>
      </c>
      <c r="AO24" s="138">
        <v>24614</v>
      </c>
      <c r="AP24" s="138">
        <v>1714</v>
      </c>
      <c r="AQ24" s="138">
        <v>26326</v>
      </c>
      <c r="AR24" s="138">
        <v>5237</v>
      </c>
      <c r="AS24" s="138">
        <v>46128</v>
      </c>
      <c r="AT24" s="138">
        <v>2694205</v>
      </c>
      <c r="AU24" s="138">
        <v>72316</v>
      </c>
      <c r="AV24" s="138">
        <v>182</v>
      </c>
      <c r="AW24" s="138">
        <v>63587</v>
      </c>
      <c r="AX24" s="138">
        <v>227069</v>
      </c>
      <c r="AY24" s="138">
        <v>3322</v>
      </c>
      <c r="AZ24" s="138">
        <v>82773</v>
      </c>
      <c r="BA24" s="141">
        <v>6908</v>
      </c>
    </row>
    <row r="25" spans="1:53">
      <c r="A25" s="83" t="s">
        <v>35</v>
      </c>
      <c r="B25" s="139">
        <f>B24/B3</f>
        <v>3.7823030355124923E-2</v>
      </c>
      <c r="C25" s="139">
        <f t="shared" ref="C25:BA25" si="10">C24/C3</f>
        <v>1.3301347879907709E-2</v>
      </c>
      <c r="D25" s="139">
        <f t="shared" si="10"/>
        <v>8.9822130822239058E-3</v>
      </c>
      <c r="E25" s="139">
        <f t="shared" si="10"/>
        <v>0.10763266877114674</v>
      </c>
      <c r="F25" s="139">
        <f t="shared" si="10"/>
        <v>1.5161868730008597E-2</v>
      </c>
      <c r="G25" s="139">
        <f t="shared" si="10"/>
        <v>0.12696088080324341</v>
      </c>
      <c r="H25" s="139">
        <f t="shared" si="10"/>
        <v>3.4328363824968164E-2</v>
      </c>
      <c r="I25" s="139">
        <f t="shared" si="10"/>
        <v>5.6147290408519153E-3</v>
      </c>
      <c r="J25" s="139">
        <f t="shared" si="10"/>
        <v>1.2960781777290604E-2</v>
      </c>
      <c r="K25" s="139">
        <f t="shared" si="10"/>
        <v>6.5047095412822916E-3</v>
      </c>
      <c r="L25" s="139">
        <f t="shared" si="10"/>
        <v>1.1143849310743975E-2</v>
      </c>
      <c r="M25" s="139">
        <f t="shared" si="10"/>
        <v>1.8506345333456877E-2</v>
      </c>
      <c r="N25" s="139">
        <f t="shared" si="10"/>
        <v>1.0620328046243143E-2</v>
      </c>
      <c r="O25" s="139">
        <f t="shared" si="10"/>
        <v>4.2283063396515219E-2</v>
      </c>
      <c r="P25" s="139">
        <f t="shared" si="10"/>
        <v>4.2957373310111596E-2</v>
      </c>
      <c r="Q25" s="139">
        <f t="shared" si="10"/>
        <v>7.703010097395031E-3</v>
      </c>
      <c r="R25" s="139">
        <f t="shared" si="10"/>
        <v>1.6306459491419404E-2</v>
      </c>
      <c r="S25" s="139">
        <f t="shared" si="10"/>
        <v>1.9851383007004345E-2</v>
      </c>
      <c r="T25" s="139">
        <f t="shared" si="10"/>
        <v>7.5751080760460242E-3</v>
      </c>
      <c r="U25" s="139">
        <f t="shared" si="10"/>
        <v>4.8718779588929938E-4</v>
      </c>
      <c r="V25" s="139">
        <f t="shared" si="10"/>
        <v>7.0760720560543227E-4</v>
      </c>
      <c r="W25" s="139">
        <f t="shared" si="10"/>
        <v>4.2412947290357654E-3</v>
      </c>
      <c r="X25" s="139">
        <f t="shared" si="10"/>
        <v>4.1883971573918331E-4</v>
      </c>
      <c r="Y25" s="139">
        <f t="shared" si="10"/>
        <v>1.1395038190007426E-2</v>
      </c>
      <c r="Z25" s="139">
        <f t="shared" si="10"/>
        <v>1.1898972689244957E-2</v>
      </c>
      <c r="AA25" s="139">
        <f t="shared" si="10"/>
        <v>1.1280134842677283E-3</v>
      </c>
      <c r="AB25" s="139">
        <f t="shared" si="10"/>
        <v>4.4737898504666647E-3</v>
      </c>
      <c r="AC25" s="139">
        <f t="shared" si="10"/>
        <v>5.8406727894876132E-3</v>
      </c>
      <c r="AD25" s="139">
        <f t="shared" si="10"/>
        <v>3.0547192952334188E-2</v>
      </c>
      <c r="AE25" s="139">
        <f t="shared" si="10"/>
        <v>8.5766950894455574E-2</v>
      </c>
      <c r="AF25" s="139">
        <f t="shared" si="10"/>
        <v>6.3693044089569784E-4</v>
      </c>
      <c r="AG25" s="139">
        <f t="shared" si="10"/>
        <v>1.3189073445968043E-2</v>
      </c>
      <c r="AH25" s="139">
        <f t="shared" si="10"/>
        <v>5.5720373160072167E-2</v>
      </c>
      <c r="AI25" s="139">
        <f t="shared" si="10"/>
        <v>1.0524453768085421E-2</v>
      </c>
      <c r="AJ25" s="139">
        <f t="shared" si="10"/>
        <v>2.183149192927062E-2</v>
      </c>
      <c r="AK25" s="139">
        <f t="shared" si="10"/>
        <v>3.9298550806849356E-3</v>
      </c>
      <c r="AL25" s="139">
        <f t="shared" si="10"/>
        <v>4.0539468884318716E-3</v>
      </c>
      <c r="AM25" s="139">
        <f t="shared" si="10"/>
        <v>1.5223993150414556E-2</v>
      </c>
      <c r="AN25" s="139">
        <f t="shared" si="10"/>
        <v>2.4856053407898669E-2</v>
      </c>
      <c r="AO25" s="139">
        <f t="shared" si="10"/>
        <v>1.9765161233335142E-3</v>
      </c>
      <c r="AP25" s="139">
        <f t="shared" si="10"/>
        <v>1.6361034773403488E-3</v>
      </c>
      <c r="AQ25" s="139">
        <f t="shared" si="10"/>
        <v>5.8160535538216923E-3</v>
      </c>
      <c r="AR25" s="139">
        <f t="shared" si="10"/>
        <v>6.4940459878154487E-3</v>
      </c>
      <c r="AS25" s="139">
        <f t="shared" si="10"/>
        <v>7.3089192487062271E-3</v>
      </c>
      <c r="AT25" s="139">
        <f t="shared" si="10"/>
        <v>0.10710738172909365</v>
      </c>
      <c r="AU25" s="139">
        <f t="shared" si="10"/>
        <v>2.5562317250428419E-2</v>
      </c>
      <c r="AV25" s="139">
        <f t="shared" si="10"/>
        <v>2.9246203216118193E-4</v>
      </c>
      <c r="AW25" s="139">
        <f t="shared" si="10"/>
        <v>8.182847330257103E-3</v>
      </c>
      <c r="AX25" s="139">
        <f t="shared" si="10"/>
        <v>3.3772686080407219E-2</v>
      </c>
      <c r="AY25" s="139">
        <f t="shared" si="10"/>
        <v>1.8380786600284841E-3</v>
      </c>
      <c r="AZ25" s="139">
        <f t="shared" si="10"/>
        <v>1.4754579645193474E-2</v>
      </c>
      <c r="BA25" s="84">
        <f t="shared" si="10"/>
        <v>1.2873672891675162E-2</v>
      </c>
    </row>
    <row r="26" spans="1:53" ht="15.75" thickBot="1">
      <c r="A26" s="85" t="s">
        <v>36</v>
      </c>
      <c r="B26" s="140">
        <f>B24/B6</f>
        <v>0.35581962954913349</v>
      </c>
      <c r="C26" s="140">
        <f t="shared" ref="C26:BA26" si="11">C24/C6</f>
        <v>0.50390457114590848</v>
      </c>
      <c r="D26" s="140">
        <f t="shared" si="11"/>
        <v>0.28289623198945502</v>
      </c>
      <c r="E26" s="140">
        <f t="shared" si="11"/>
        <v>0.36925658782651244</v>
      </c>
      <c r="F26" s="140">
        <f t="shared" si="11"/>
        <v>0.45893679187774578</v>
      </c>
      <c r="G26" s="140">
        <f t="shared" si="11"/>
        <v>0.40213980390264809</v>
      </c>
      <c r="H26" s="140">
        <f t="shared" si="11"/>
        <v>0.2478141029673302</v>
      </c>
      <c r="I26" s="140">
        <f t="shared" si="11"/>
        <v>0.42088790756500677</v>
      </c>
      <c r="J26" s="140">
        <f t="shared" si="11"/>
        <v>0.30165060081869799</v>
      </c>
      <c r="K26" s="140">
        <f t="shared" si="11"/>
        <v>0.31559208426428342</v>
      </c>
      <c r="L26" s="140">
        <f t="shared" si="11"/>
        <v>0.38720002100017065</v>
      </c>
      <c r="M26" s="140">
        <f t="shared" si="11"/>
        <v>0.4110098374727521</v>
      </c>
      <c r="N26" s="140">
        <f t="shared" si="11"/>
        <v>0.361323155216285</v>
      </c>
      <c r="O26" s="140">
        <f t="shared" si="11"/>
        <v>0.37640753163857898</v>
      </c>
      <c r="P26" s="140">
        <f t="shared" si="11"/>
        <v>0.37192411640388479</v>
      </c>
      <c r="Q26" s="140">
        <f t="shared" si="11"/>
        <v>0.24229519386286411</v>
      </c>
      <c r="R26" s="140">
        <f t="shared" si="11"/>
        <v>0.34193388546754444</v>
      </c>
      <c r="S26" s="140">
        <f t="shared" si="11"/>
        <v>0.26488066433092661</v>
      </c>
      <c r="T26" s="140">
        <f t="shared" si="11"/>
        <v>0.42639826896596944</v>
      </c>
      <c r="U26" s="140">
        <f t="shared" si="11"/>
        <v>7.9850580664250312E-2</v>
      </c>
      <c r="V26" s="140">
        <f t="shared" si="11"/>
        <v>0.36</v>
      </c>
      <c r="W26" s="140">
        <f t="shared" si="11"/>
        <v>0.30003458754354323</v>
      </c>
      <c r="X26" s="140">
        <f t="shared" si="11"/>
        <v>0.12311178247734139</v>
      </c>
      <c r="Y26" s="140">
        <f t="shared" si="11"/>
        <v>0.30899827393869428</v>
      </c>
      <c r="Z26" s="140">
        <f t="shared" si="11"/>
        <v>0.35784077796011621</v>
      </c>
      <c r="AA26" s="140">
        <f t="shared" si="11"/>
        <v>0.12536996281399407</v>
      </c>
      <c r="AB26" s="140">
        <f t="shared" si="11"/>
        <v>0.21999144610221907</v>
      </c>
      <c r="AC26" s="140">
        <f t="shared" si="11"/>
        <v>0.23991202097961256</v>
      </c>
      <c r="AD26" s="140">
        <f t="shared" si="11"/>
        <v>0.37518374524323062</v>
      </c>
      <c r="AE26" s="140">
        <f t="shared" si="11"/>
        <v>0.39905228475881388</v>
      </c>
      <c r="AF26" s="140">
        <f t="shared" si="11"/>
        <v>0.26292419917538851</v>
      </c>
      <c r="AG26" s="140">
        <f t="shared" si="11"/>
        <v>0.36079888703464769</v>
      </c>
      <c r="AH26" s="140">
        <f t="shared" si="11"/>
        <v>0.25802277313744326</v>
      </c>
      <c r="AI26" s="140">
        <f t="shared" si="11"/>
        <v>0.47387193912089454</v>
      </c>
      <c r="AJ26" s="140">
        <f t="shared" si="11"/>
        <v>0.39792342532333153</v>
      </c>
      <c r="AK26" s="140">
        <f t="shared" si="11"/>
        <v>0.27735765124555162</v>
      </c>
      <c r="AL26" s="140">
        <f t="shared" si="11"/>
        <v>0.25527098406498289</v>
      </c>
      <c r="AM26" s="140">
        <f t="shared" si="11"/>
        <v>0.24083325437772934</v>
      </c>
      <c r="AN26" s="140">
        <f t="shared" si="11"/>
        <v>0.3971355213122798</v>
      </c>
      <c r="AO26" s="140">
        <f t="shared" si="11"/>
        <v>0.27086153202821522</v>
      </c>
      <c r="AP26" s="140">
        <f t="shared" si="11"/>
        <v>0.69140782573618398</v>
      </c>
      <c r="AQ26" s="140">
        <f t="shared" si="11"/>
        <v>0.23664458367416649</v>
      </c>
      <c r="AR26" s="140">
        <f t="shared" si="11"/>
        <v>0.33288838037121787</v>
      </c>
      <c r="AS26" s="140">
        <f t="shared" si="11"/>
        <v>0.27773897545820186</v>
      </c>
      <c r="AT26" s="140">
        <f t="shared" si="11"/>
        <v>0.30237943509404136</v>
      </c>
      <c r="AU26" s="140">
        <f t="shared" si="11"/>
        <v>0.38900274877488555</v>
      </c>
      <c r="AV26" s="140">
        <f t="shared" si="11"/>
        <v>0.42424242424242425</v>
      </c>
      <c r="AW26" s="140">
        <f t="shared" si="11"/>
        <v>0.27783506505990407</v>
      </c>
      <c r="AX26" s="140">
        <f t="shared" si="11"/>
        <v>0.37045514613032798</v>
      </c>
      <c r="AY26" s="140">
        <f t="shared" si="11"/>
        <v>0.52463676563487049</v>
      </c>
      <c r="AZ26" s="140">
        <f t="shared" si="11"/>
        <v>0.35040491742901775</v>
      </c>
      <c r="BA26" s="86">
        <f t="shared" si="11"/>
        <v>0.24141184693342652</v>
      </c>
    </row>
    <row r="27" spans="1:53" ht="4.9000000000000004" customHeight="1" thickTop="1">
      <c r="A27" s="87"/>
      <c r="B27" s="87"/>
    </row>
    <row r="28" spans="1:53" s="88" customFormat="1" ht="12.75" customHeight="1">
      <c r="A28" s="165" t="s">
        <v>0</v>
      </c>
      <c r="B28" s="165"/>
    </row>
    <row r="29" spans="1:53" s="88" customFormat="1" ht="26.45" customHeight="1">
      <c r="A29" s="157" t="s">
        <v>124</v>
      </c>
      <c r="B29" s="157"/>
    </row>
    <row r="30" spans="1:53" s="88" customFormat="1" ht="4.9000000000000004" customHeight="1">
      <c r="A30" s="89"/>
      <c r="B30" s="89"/>
    </row>
    <row r="31" spans="1:53" s="88" customFormat="1" ht="12.75" customHeight="1">
      <c r="A31" s="166" t="s">
        <v>56</v>
      </c>
      <c r="B31" s="166"/>
    </row>
    <row r="32" spans="1:53" s="88" customFormat="1" ht="28.9" customHeight="1">
      <c r="A32" s="167" t="s">
        <v>57</v>
      </c>
      <c r="B32" s="167"/>
    </row>
    <row r="33" spans="1:2">
      <c r="A33" s="168" t="s">
        <v>123</v>
      </c>
      <c r="B33" s="169"/>
    </row>
    <row r="34" spans="1:2">
      <c r="A34" s="87"/>
      <c r="B34" s="87"/>
    </row>
    <row r="35" spans="1:2">
      <c r="A35" s="166" t="s">
        <v>106</v>
      </c>
      <c r="B35" s="166"/>
    </row>
    <row r="36" spans="1:2">
      <c r="A36" s="166" t="s">
        <v>107</v>
      </c>
      <c r="B36" s="166"/>
    </row>
    <row r="47" spans="1:2">
      <c r="B47" s="90"/>
    </row>
    <row r="48" spans="1:2">
      <c r="B48" s="90"/>
    </row>
  </sheetData>
  <mergeCells count="11">
    <mergeCell ref="A31:B31"/>
    <mergeCell ref="A32:B32"/>
    <mergeCell ref="A33:B33"/>
    <mergeCell ref="A35:B35"/>
    <mergeCell ref="A36:B36"/>
    <mergeCell ref="A29:B29"/>
    <mergeCell ref="A10:A11"/>
    <mergeCell ref="A18:A19"/>
    <mergeCell ref="A20:A21"/>
    <mergeCell ref="A22:A23"/>
    <mergeCell ref="A28:B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39997558519241921"/>
  </sheetPr>
  <dimension ref="A1:B26"/>
  <sheetViews>
    <sheetView showGridLines="0" workbookViewId="0"/>
  </sheetViews>
  <sheetFormatPr baseColWidth="10" defaultRowHeight="12.75"/>
  <cols>
    <col min="1" max="1" width="6.28515625" customWidth="1"/>
    <col min="2" max="2" width="12.7109375" customWidth="1"/>
    <col min="11" max="11" width="17.28515625" customWidth="1"/>
  </cols>
  <sheetData>
    <row r="1" spans="1:2" ht="40.15" customHeight="1">
      <c r="A1" s="55" t="s">
        <v>21</v>
      </c>
      <c r="B1" s="56" t="s">
        <v>6</v>
      </c>
    </row>
    <row r="2" spans="1:2">
      <c r="A2" s="51">
        <v>1994</v>
      </c>
      <c r="B2" s="52">
        <v>6485252.6900000162</v>
      </c>
    </row>
    <row r="3" spans="1:2">
      <c r="A3" s="51">
        <v>1995</v>
      </c>
      <c r="B3" s="52">
        <v>6960894.9399999892</v>
      </c>
    </row>
    <row r="4" spans="1:2">
      <c r="A4" s="51">
        <v>1996</v>
      </c>
      <c r="B4" s="52">
        <v>6894787.7999999803</v>
      </c>
    </row>
    <row r="5" spans="1:2">
      <c r="A5" s="51">
        <v>1997</v>
      </c>
      <c r="B5" s="52">
        <v>7298244.2499999693</v>
      </c>
    </row>
    <row r="6" spans="1:2">
      <c r="A6" s="51">
        <v>1998</v>
      </c>
      <c r="B6" s="52">
        <v>7382352.2999999821</v>
      </c>
    </row>
    <row r="7" spans="1:2">
      <c r="A7" s="51">
        <v>1999</v>
      </c>
      <c r="B7" s="52">
        <v>7429126.5499999821</v>
      </c>
    </row>
    <row r="8" spans="1:2">
      <c r="A8" s="51">
        <v>2000</v>
      </c>
      <c r="B8" s="52">
        <v>8072288.0800000001</v>
      </c>
    </row>
    <row r="9" spans="1:2">
      <c r="A9" s="51">
        <v>2001</v>
      </c>
      <c r="B9" s="52">
        <v>8494016</v>
      </c>
    </row>
    <row r="10" spans="1:2">
      <c r="A10" s="51">
        <v>2002</v>
      </c>
      <c r="B10" s="52">
        <v>9900414</v>
      </c>
    </row>
    <row r="11" spans="1:2">
      <c r="A11" s="51">
        <v>2003</v>
      </c>
      <c r="B11" s="52">
        <v>10237189</v>
      </c>
    </row>
    <row r="12" spans="1:2">
      <c r="A12" s="51">
        <v>2004</v>
      </c>
      <c r="B12" s="52">
        <v>10739692</v>
      </c>
    </row>
    <row r="13" spans="1:2">
      <c r="A13" s="51">
        <v>2005</v>
      </c>
      <c r="B13" s="52">
        <v>11026774</v>
      </c>
    </row>
    <row r="14" spans="1:2">
      <c r="A14" s="51">
        <v>2006</v>
      </c>
      <c r="B14" s="52">
        <v>11132120.800000001</v>
      </c>
    </row>
    <row r="15" spans="1:2">
      <c r="A15" s="51">
        <v>2007</v>
      </c>
      <c r="B15" s="52">
        <v>11811731.77</v>
      </c>
    </row>
    <row r="16" spans="1:2">
      <c r="A16" s="51">
        <v>2008</v>
      </c>
      <c r="B16" s="52">
        <v>11845293.67</v>
      </c>
    </row>
    <row r="17" spans="1:2">
      <c r="A17" s="51">
        <v>2009</v>
      </c>
      <c r="B17" s="52">
        <v>11869486.75</v>
      </c>
    </row>
    <row r="18" spans="1:2">
      <c r="A18" s="51">
        <v>2010</v>
      </c>
      <c r="B18" s="52">
        <v>11872688.85</v>
      </c>
    </row>
    <row r="19" spans="1:2">
      <c r="A19" s="51">
        <v>2011</v>
      </c>
      <c r="B19" s="52">
        <v>11644423</v>
      </c>
    </row>
    <row r="20" spans="1:2">
      <c r="A20" s="51"/>
      <c r="B20" s="52"/>
    </row>
    <row r="21" spans="1:2">
      <c r="A21" s="53"/>
      <c r="B21" s="53"/>
    </row>
    <row r="24" spans="1:2">
      <c r="A24" t="s">
        <v>0</v>
      </c>
    </row>
    <row r="25" spans="1:2">
      <c r="A25" s="50" t="s">
        <v>45</v>
      </c>
    </row>
    <row r="26" spans="1:2">
      <c r="A26" s="92" t="s">
        <v>110</v>
      </c>
    </row>
  </sheetData>
  <phoneticPr fontId="9" type="noConversion"/>
  <pageMargins left="0.75" right="0.75" top="1" bottom="1" header="0" footer="0"/>
  <headerFooter alignWithMargins="0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39997558519241921"/>
  </sheetPr>
  <dimension ref="A1:H29"/>
  <sheetViews>
    <sheetView showGridLines="0" workbookViewId="0"/>
  </sheetViews>
  <sheetFormatPr baseColWidth="10" defaultRowHeight="12.75"/>
  <cols>
    <col min="1" max="1" width="6.28515625" customWidth="1"/>
    <col min="2" max="2" width="12.140625" customWidth="1"/>
    <col min="3" max="3" width="11.28515625" hidden="1" customWidth="1"/>
    <col min="4" max="4" width="11.5703125" hidden="1" customWidth="1"/>
    <col min="5" max="5" width="12.28515625" hidden="1" customWidth="1"/>
    <col min="6" max="6" width="11.5703125" hidden="1" customWidth="1"/>
    <col min="7" max="7" width="14.5703125" customWidth="1"/>
    <col min="8" max="8" width="16.28515625" customWidth="1"/>
  </cols>
  <sheetData>
    <row r="1" spans="1:8" ht="42" customHeight="1">
      <c r="A1" s="149" t="s">
        <v>21</v>
      </c>
      <c r="B1" s="149" t="s">
        <v>118</v>
      </c>
      <c r="C1" s="150" t="s">
        <v>24</v>
      </c>
      <c r="D1" s="150" t="s">
        <v>25</v>
      </c>
      <c r="E1" s="150"/>
      <c r="F1" s="150"/>
      <c r="G1" s="151" t="s">
        <v>120</v>
      </c>
      <c r="H1" s="156" t="s">
        <v>119</v>
      </c>
    </row>
    <row r="2" spans="1:8">
      <c r="A2">
        <v>1994</v>
      </c>
      <c r="B2" s="36">
        <f>C2/6.25</f>
        <v>337796.16</v>
      </c>
      <c r="C2" s="37">
        <f>SUM(D2:F2)</f>
        <v>2111226</v>
      </c>
      <c r="D2" s="36">
        <f>791214</f>
        <v>791214</v>
      </c>
      <c r="E2" s="36">
        <v>675447</v>
      </c>
      <c r="F2" s="36">
        <v>644565</v>
      </c>
      <c r="G2" s="152">
        <v>259752595.16</v>
      </c>
      <c r="H2" s="154">
        <f>10000*B2/G2</f>
        <v>13.004534556889697</v>
      </c>
    </row>
    <row r="3" spans="1:8">
      <c r="A3">
        <v>1995</v>
      </c>
      <c r="B3" s="36">
        <f>C3/5.25</f>
        <v>332085.15428571432</v>
      </c>
      <c r="C3" s="37">
        <f t="shared" ref="C3:C14" si="0">SUM(D3:F3)</f>
        <v>1743447.06</v>
      </c>
      <c r="D3" s="36"/>
      <c r="E3" s="36">
        <v>667140.82999999996</v>
      </c>
      <c r="F3" s="36">
        <v>1076306.23</v>
      </c>
      <c r="G3" s="153">
        <v>262104728.94999999</v>
      </c>
      <c r="H3" s="155">
        <f t="shared" ref="H3:H19" si="1">10000*B3/G3</f>
        <v>12.669941348103798</v>
      </c>
    </row>
    <row r="4" spans="1:8">
      <c r="A4">
        <v>1996</v>
      </c>
      <c r="B4" s="36">
        <f>C4/6.25</f>
        <v>308363.03999999998</v>
      </c>
      <c r="C4" s="37">
        <f t="shared" si="0"/>
        <v>1927269</v>
      </c>
      <c r="D4" s="36">
        <f>728450</f>
        <v>728450</v>
      </c>
      <c r="E4" s="36">
        <v>574804</v>
      </c>
      <c r="F4" s="36">
        <v>624015</v>
      </c>
      <c r="G4" s="152">
        <v>264314164.11000001</v>
      </c>
      <c r="H4" s="154">
        <f t="shared" si="1"/>
        <v>11.666534823751181</v>
      </c>
    </row>
    <row r="5" spans="1:8">
      <c r="A5">
        <v>1997</v>
      </c>
      <c r="B5" s="36">
        <f>C5/5.25</f>
        <v>297545.45333333331</v>
      </c>
      <c r="C5" s="37">
        <f t="shared" si="0"/>
        <v>1562113.63</v>
      </c>
      <c r="D5" s="36"/>
      <c r="E5" s="36">
        <v>592373.35</v>
      </c>
      <c r="F5" s="36">
        <v>969740.28</v>
      </c>
      <c r="G5" s="153">
        <v>266792407.12</v>
      </c>
      <c r="H5" s="155">
        <f t="shared" si="1"/>
        <v>11.152695706197552</v>
      </c>
    </row>
    <row r="6" spans="1:8">
      <c r="A6">
        <v>1998</v>
      </c>
      <c r="B6" s="36">
        <f>C6/6.25</f>
        <v>294086.71999999997</v>
      </c>
      <c r="C6" s="37">
        <f t="shared" si="0"/>
        <v>1838042</v>
      </c>
      <c r="D6" s="36">
        <f>630658</f>
        <v>630658</v>
      </c>
      <c r="E6" s="36">
        <v>642751</v>
      </c>
      <c r="F6" s="36">
        <v>564633</v>
      </c>
      <c r="G6" s="152">
        <v>269093735.74000001</v>
      </c>
      <c r="H6" s="154">
        <f t="shared" si="1"/>
        <v>10.928783577635873</v>
      </c>
    </row>
    <row r="7" spans="1:8">
      <c r="A7">
        <v>1999</v>
      </c>
      <c r="B7" s="36">
        <f>C7/5.25</f>
        <v>288229.09333333332</v>
      </c>
      <c r="C7" s="37">
        <f t="shared" si="0"/>
        <v>1513202.74</v>
      </c>
      <c r="D7" s="36"/>
      <c r="E7" s="36">
        <v>609750.21</v>
      </c>
      <c r="F7" s="36">
        <v>903452.53</v>
      </c>
      <c r="G7" s="153">
        <v>271742834.43000001</v>
      </c>
      <c r="H7" s="155">
        <f t="shared" si="1"/>
        <v>10.606686058085558</v>
      </c>
    </row>
    <row r="8" spans="1:8">
      <c r="A8">
        <v>2000</v>
      </c>
      <c r="B8" s="36">
        <f>C8/6.25</f>
        <v>354257.76</v>
      </c>
      <c r="C8" s="37">
        <f t="shared" si="0"/>
        <v>2214111</v>
      </c>
      <c r="D8" s="36">
        <f>675159</f>
        <v>675159</v>
      </c>
      <c r="E8" s="36">
        <v>687277</v>
      </c>
      <c r="F8" s="36">
        <v>851675</v>
      </c>
      <c r="G8" s="152">
        <v>274087002.23000002</v>
      </c>
      <c r="H8" s="154">
        <f t="shared" si="1"/>
        <v>12.925011296330087</v>
      </c>
    </row>
    <row r="9" spans="1:8">
      <c r="A9">
        <v>2001</v>
      </c>
      <c r="B9" s="36">
        <f>C9/5.25</f>
        <v>404343.88571428589</v>
      </c>
      <c r="C9" s="37">
        <f t="shared" si="0"/>
        <v>2122805.4000000008</v>
      </c>
      <c r="D9" s="36"/>
      <c r="E9" s="36">
        <v>696702.34000000067</v>
      </c>
      <c r="F9" s="36">
        <v>1426103.06</v>
      </c>
      <c r="G9" s="153">
        <v>276540351.01999998</v>
      </c>
      <c r="H9" s="155">
        <f t="shared" si="1"/>
        <v>14.621514879217134</v>
      </c>
    </row>
    <row r="10" spans="1:8">
      <c r="A10">
        <v>2002</v>
      </c>
      <c r="B10" s="36">
        <f>C10/6.25</f>
        <v>472895.68640000001</v>
      </c>
      <c r="C10" s="37">
        <f t="shared" si="0"/>
        <v>2955598.04</v>
      </c>
      <c r="D10" s="36">
        <f>759692.47</f>
        <v>759692.47</v>
      </c>
      <c r="E10" s="36">
        <v>1169558.28</v>
      </c>
      <c r="F10" s="36">
        <v>1026347.29</v>
      </c>
      <c r="G10" s="152">
        <v>282081971</v>
      </c>
      <c r="H10" s="154">
        <f t="shared" si="1"/>
        <v>16.764477528413185</v>
      </c>
    </row>
    <row r="11" spans="1:8">
      <c r="A11">
        <v>2003</v>
      </c>
      <c r="B11" s="36">
        <f>C11/5.25</f>
        <v>534095.42857142852</v>
      </c>
      <c r="C11" s="37">
        <f t="shared" si="0"/>
        <v>2804001</v>
      </c>
      <c r="D11" s="36"/>
      <c r="E11" s="36">
        <v>1257093</v>
      </c>
      <c r="F11" s="36">
        <v>1546908</v>
      </c>
      <c r="G11" s="153">
        <v>285933409.88999999</v>
      </c>
      <c r="H11" s="155">
        <f t="shared" si="1"/>
        <v>18.679014417269311</v>
      </c>
    </row>
    <row r="12" spans="1:8">
      <c r="A12">
        <v>2004</v>
      </c>
      <c r="B12" s="36">
        <f>C12/6.25</f>
        <v>548921.43999999994</v>
      </c>
      <c r="C12" s="37">
        <f t="shared" si="0"/>
        <v>3430759</v>
      </c>
      <c r="D12" s="36">
        <f>1232906</f>
        <v>1232906</v>
      </c>
      <c r="E12" s="36">
        <v>1324417</v>
      </c>
      <c r="F12" s="36">
        <v>873436</v>
      </c>
      <c r="G12" s="152">
        <v>288280464.95999998</v>
      </c>
      <c r="H12" s="154">
        <f t="shared" si="1"/>
        <v>19.041229175073131</v>
      </c>
    </row>
    <row r="13" spans="1:8">
      <c r="A13">
        <v>2005</v>
      </c>
      <c r="B13" s="36">
        <f>C13/5.25</f>
        <v>546659.39428571425</v>
      </c>
      <c r="C13" s="37">
        <f t="shared" si="0"/>
        <v>2869961.82</v>
      </c>
      <c r="D13" s="36"/>
      <c r="E13" s="36">
        <v>1316746.44</v>
      </c>
      <c r="F13" s="36">
        <v>1553215.38</v>
      </c>
      <c r="G13" s="153">
        <v>291155384.30000001</v>
      </c>
      <c r="H13" s="155">
        <f t="shared" si="1"/>
        <v>18.775520693185896</v>
      </c>
    </row>
    <row r="14" spans="1:8">
      <c r="A14">
        <v>2006</v>
      </c>
      <c r="B14" s="36">
        <f>C14/6.25</f>
        <v>525788.35199999844</v>
      </c>
      <c r="C14" s="37">
        <f t="shared" si="0"/>
        <v>3286177.1999999904</v>
      </c>
      <c r="D14" s="36">
        <v>1267060.03</v>
      </c>
      <c r="E14" s="36">
        <v>919751.79</v>
      </c>
      <c r="F14" s="36">
        <v>1099365.3799999901</v>
      </c>
      <c r="G14" s="152">
        <v>293834357.95999998</v>
      </c>
      <c r="H14" s="154">
        <f t="shared" si="1"/>
        <v>17.894039201214675</v>
      </c>
    </row>
    <row r="15" spans="1:8">
      <c r="A15">
        <v>2007</v>
      </c>
      <c r="B15" s="36">
        <f>C15/5.25</f>
        <v>424291.71619047626</v>
      </c>
      <c r="C15" s="37">
        <f>SUM(D15:F15)</f>
        <v>2227531.5100000002</v>
      </c>
      <c r="D15" s="36"/>
      <c r="E15" s="36">
        <v>899046.18</v>
      </c>
      <c r="F15" s="36">
        <v>1328485.33</v>
      </c>
      <c r="G15" s="153">
        <v>296824002.47000003</v>
      </c>
      <c r="H15" s="155">
        <f t="shared" si="1"/>
        <v>14.294386999021732</v>
      </c>
    </row>
    <row r="16" spans="1:8">
      <c r="A16">
        <v>2008</v>
      </c>
      <c r="B16" s="36">
        <f>C16/6.25</f>
        <v>404718.75200000004</v>
      </c>
      <c r="C16" s="37">
        <f>SUM(D16:F16)</f>
        <v>2529492.2000000002</v>
      </c>
      <c r="D16" s="36">
        <v>761895.83</v>
      </c>
      <c r="E16" s="36">
        <v>903948.65</v>
      </c>
      <c r="F16" s="36">
        <v>863647.72</v>
      </c>
      <c r="G16" s="152">
        <v>299105719.36000001</v>
      </c>
      <c r="H16" s="154">
        <f t="shared" si="1"/>
        <v>13.530959985184552</v>
      </c>
    </row>
    <row r="17" spans="1:8">
      <c r="A17">
        <v>2009</v>
      </c>
      <c r="B17" s="36">
        <f>C17/5.25</f>
        <v>348062.85714285716</v>
      </c>
      <c r="C17" s="37">
        <f>SUM(D17:F17)</f>
        <v>1827330</v>
      </c>
      <c r="D17" s="36"/>
      <c r="E17" s="36">
        <v>798032</v>
      </c>
      <c r="F17" s="36">
        <v>1029298</v>
      </c>
      <c r="G17" s="153">
        <v>301482827</v>
      </c>
      <c r="H17" s="155">
        <f t="shared" si="1"/>
        <v>11.545030959354019</v>
      </c>
    </row>
    <row r="18" spans="1:8">
      <c r="A18">
        <v>2010</v>
      </c>
      <c r="B18" s="36">
        <f>C18/6.25</f>
        <v>317214.71999999997</v>
      </c>
      <c r="C18" s="37">
        <f>SUM(D18:F18)</f>
        <v>1982592</v>
      </c>
      <c r="D18" s="36">
        <v>935638</v>
      </c>
      <c r="E18" s="36">
        <v>545237</v>
      </c>
      <c r="F18" s="36">
        <v>501717</v>
      </c>
      <c r="G18" s="152">
        <v>304279926</v>
      </c>
      <c r="H18" s="154">
        <f t="shared" si="1"/>
        <v>10.425095213149222</v>
      </c>
    </row>
    <row r="19" spans="1:8">
      <c r="A19" s="147">
        <v>2011</v>
      </c>
      <c r="B19" s="148">
        <f>C19/5.25</f>
        <v>217015.42857142858</v>
      </c>
      <c r="C19" s="37">
        <f>SUM(D19:F19)</f>
        <v>1139331</v>
      </c>
      <c r="D19" s="36"/>
      <c r="E19" s="36">
        <v>566067</v>
      </c>
      <c r="F19" s="36">
        <v>573264</v>
      </c>
      <c r="G19" s="153">
        <v>306109660.54000002</v>
      </c>
      <c r="H19" s="155">
        <f t="shared" si="1"/>
        <v>7.0894668331798929</v>
      </c>
    </row>
    <row r="22" spans="1:8">
      <c r="A22" t="s">
        <v>0</v>
      </c>
    </row>
    <row r="23" spans="1:8">
      <c r="A23" s="50" t="s">
        <v>45</v>
      </c>
    </row>
    <row r="24" spans="1:8">
      <c r="A24" s="92" t="s">
        <v>110</v>
      </c>
    </row>
    <row r="26" spans="1:8">
      <c r="A26" s="50" t="s">
        <v>47</v>
      </c>
    </row>
    <row r="27" spans="1:8">
      <c r="A27" t="s">
        <v>28</v>
      </c>
    </row>
    <row r="28" spans="1:8">
      <c r="A28" s="92" t="s">
        <v>59</v>
      </c>
    </row>
    <row r="29" spans="1:8">
      <c r="A29" s="92" t="s">
        <v>60</v>
      </c>
    </row>
  </sheetData>
  <phoneticPr fontId="9" type="noConversion"/>
  <pageMargins left="0.75" right="0.75" top="1" bottom="1" header="0" footer="0"/>
  <pageSetup paperSize="9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26"/>
  <sheetViews>
    <sheetView showGridLines="0" zoomScaleNormal="100" workbookViewId="0">
      <selection sqref="A1:H1"/>
    </sheetView>
  </sheetViews>
  <sheetFormatPr baseColWidth="10" defaultRowHeight="12.75"/>
  <cols>
    <col min="8" max="8" width="4.7109375" customWidth="1"/>
  </cols>
  <sheetData>
    <row r="1" spans="1:8" ht="42" customHeight="1">
      <c r="A1" s="170" t="s">
        <v>122</v>
      </c>
      <c r="B1" s="170"/>
      <c r="C1" s="170"/>
      <c r="D1" s="170"/>
      <c r="E1" s="170"/>
      <c r="F1" s="170"/>
      <c r="G1" s="170"/>
      <c r="H1" s="170"/>
    </row>
    <row r="26" spans="1:8" ht="25.15" customHeight="1">
      <c r="A26" s="171" t="s">
        <v>121</v>
      </c>
      <c r="B26" s="172"/>
      <c r="C26" s="172"/>
      <c r="D26" s="172"/>
      <c r="E26" s="172"/>
      <c r="F26" s="172"/>
      <c r="G26" s="172"/>
      <c r="H26" s="172"/>
    </row>
  </sheetData>
  <mergeCells count="2">
    <mergeCell ref="A1:H1"/>
    <mergeCell ref="A26:H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Presentación</vt:lpstr>
      <vt:lpstr>Migrantes en Estados Unidos</vt:lpstr>
      <vt:lpstr>Entidades2011</vt:lpstr>
      <vt:lpstr>Mexicanos en EU</vt:lpstr>
      <vt:lpstr>Flujo</vt:lpstr>
      <vt:lpstr>Mapa2011</vt:lpstr>
      <vt:lpstr>'Migrantes en Estados Unidos'!Área_de_impresión</vt:lpstr>
      <vt:lpstr>'Migrantes en Estados Unidos'!Títulos_a_imprimir</vt:lpstr>
    </vt:vector>
  </TitlesOfParts>
  <Manager>Coordinación de Investigación Aplicada</Manager>
  <Company>Instituto de Planeación del Estado de Guanajuato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Migración a Estados Unidos</dc:title>
  <dc:subject>Información de migración internacional</dc:subject>
  <dc:creator>Mario Hernández Morales</dc:creator>
  <cp:keywords>migrantes, bureau census</cp:keywords>
  <cp:lastModifiedBy>Mario Hernández Morales</cp:lastModifiedBy>
  <cp:lastPrinted>2010-09-20T21:17:19Z</cp:lastPrinted>
  <dcterms:created xsi:type="dcterms:W3CDTF">2008-03-13T15:37:51Z</dcterms:created>
  <dcterms:modified xsi:type="dcterms:W3CDTF">2011-09-29T18:59:16Z</dcterms:modified>
  <cp:category>Migración Internacional</cp:category>
  <cp:contentStatus>final</cp:contentStatus>
</cp:coreProperties>
</file>